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3"/>
  <workbookPr/>
  <mc:AlternateContent xmlns:mc="http://schemas.openxmlformats.org/markup-compatibility/2006">
    <mc:Choice Requires="x15">
      <x15ac:absPath xmlns:x15ac="http://schemas.microsoft.com/office/spreadsheetml/2010/11/ac" url="https://swanseauniversity.sharepoint.com/sites/Quality/Shared Documents/Teaching and Learning/"/>
    </mc:Choice>
  </mc:AlternateContent>
  <xr:revisionPtr revIDLastSave="1385" documentId="8_{DDF7B628-70FF-4620-94FB-9D921127AF79}" xr6:coauthVersionLast="47" xr6:coauthVersionMax="47" xr10:uidLastSave="{88E15238-06D3-42BF-A91F-F09EEF445FCF}"/>
  <bookViews>
    <workbookView xWindow="-108" yWindow="-108" windowWidth="23256" windowHeight="12456" firstSheet="1" activeTab="1" xr2:uid="{0C13DA34-9D04-4479-80BE-37CF7E04785B}"/>
  </bookViews>
  <sheets>
    <sheet name="NOTES" sheetId="11" r:id="rId1"/>
    <sheet name="CALCULATOR" sheetId="3" r:id="rId2"/>
    <sheet name="Variables" sheetId="4" state="hidden" r:id="rId3"/>
    <sheet name="Calculations" sheetId="1" state="hidden" r:id="rId4"/>
    <sheet name="Types of Assessment 3 4" sheetId="9" state="hidden" r:id="rId5"/>
    <sheet name="Types of Assessment 5 6" sheetId="2" state="hidden" r:id="rId6"/>
    <sheet name="Key Notes" sheetId="12" state="hidden" r:id="rId7"/>
    <sheet name="Types of Assessment 7" sheetId="10" state="hidden" r:id="rId8"/>
    <sheet name="10 Credit min" sheetId="5" state="hidden" r:id="rId9"/>
    <sheet name="Assessment Descriptor" sheetId="8" state="hidden" r:id="rId10"/>
    <sheet name="Reasonable Adjustments" sheetId="7" state="hidden" r:id="rId11"/>
  </sheets>
  <definedNames>
    <definedName name="_xlnm._FilterDatabase" localSheetId="9" hidden="1">'Assessment Descriptor'!$A$1:$I$1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3" l="1"/>
  <c r="C19" i="3"/>
  <c r="E6" i="3" l="1"/>
  <c r="U8" i="3"/>
  <c r="U6" i="3"/>
  <c r="Q8" i="3"/>
  <c r="Q6" i="3"/>
  <c r="M8" i="3"/>
  <c r="M6" i="3"/>
  <c r="I8" i="3"/>
  <c r="I6" i="3"/>
  <c r="E10" i="3"/>
  <c r="E9" i="3"/>
  <c r="F15" i="3" s="1"/>
  <c r="E8" i="3"/>
  <c r="E7" i="3"/>
  <c r="E15" i="3" s="1"/>
  <c r="G15" i="3" l="1"/>
  <c r="G14" i="3"/>
  <c r="G13" i="3"/>
  <c r="G12" i="3"/>
  <c r="O15" i="3"/>
  <c r="O14" i="3"/>
  <c r="O13" i="3"/>
  <c r="O12" i="3"/>
  <c r="K15" i="3"/>
  <c r="K14" i="3"/>
  <c r="K13" i="3"/>
  <c r="K12" i="3"/>
  <c r="S15" i="3"/>
  <c r="S14" i="3"/>
  <c r="S13" i="3"/>
  <c r="S12" i="3"/>
  <c r="W15" i="3"/>
  <c r="W14" i="3"/>
  <c r="W13" i="3"/>
  <c r="W12" i="3"/>
  <c r="F12" i="3"/>
  <c r="F13" i="3"/>
  <c r="F14" i="3"/>
  <c r="E12" i="3"/>
  <c r="E13" i="3"/>
  <c r="E14" i="3"/>
  <c r="P8" i="10" l="1"/>
  <c r="U8" i="10" s="1"/>
  <c r="Z8" i="10" s="1"/>
  <c r="P40" i="10"/>
  <c r="U40" i="10" s="1"/>
  <c r="Z40" i="10" s="1"/>
  <c r="K6" i="10"/>
  <c r="P6" i="10" s="1"/>
  <c r="U6" i="10" s="1"/>
  <c r="Z6" i="10" s="1"/>
  <c r="K7" i="10"/>
  <c r="P7" i="10" s="1"/>
  <c r="U7" i="10" s="1"/>
  <c r="Z7" i="10" s="1"/>
  <c r="K8" i="10"/>
  <c r="K9" i="10"/>
  <c r="P9" i="10" s="1"/>
  <c r="U9" i="10" s="1"/>
  <c r="Z9" i="10" s="1"/>
  <c r="K10" i="10"/>
  <c r="P10" i="10" s="1"/>
  <c r="U10" i="10" s="1"/>
  <c r="Z10" i="10" s="1"/>
  <c r="K11" i="10"/>
  <c r="P11" i="10" s="1"/>
  <c r="U11" i="10" s="1"/>
  <c r="Z11" i="10" s="1"/>
  <c r="K12" i="10"/>
  <c r="P12" i="10" s="1"/>
  <c r="U12" i="10" s="1"/>
  <c r="Z12" i="10" s="1"/>
  <c r="K13" i="10"/>
  <c r="P13" i="10" s="1"/>
  <c r="U13" i="10" s="1"/>
  <c r="Z13" i="10" s="1"/>
  <c r="K14" i="10"/>
  <c r="P14" i="10" s="1"/>
  <c r="U14" i="10" s="1"/>
  <c r="Z14" i="10" s="1"/>
  <c r="K15" i="10"/>
  <c r="P15" i="10" s="1"/>
  <c r="U15" i="10" s="1"/>
  <c r="Z15" i="10" s="1"/>
  <c r="K16" i="10"/>
  <c r="P16" i="10" s="1"/>
  <c r="U16" i="10" s="1"/>
  <c r="Z16" i="10" s="1"/>
  <c r="K17" i="10"/>
  <c r="P17" i="10" s="1"/>
  <c r="U17" i="10" s="1"/>
  <c r="Z17" i="10" s="1"/>
  <c r="K18" i="10"/>
  <c r="P18" i="10" s="1"/>
  <c r="U18" i="10" s="1"/>
  <c r="Z18" i="10" s="1"/>
  <c r="K19" i="10"/>
  <c r="P19" i="10" s="1"/>
  <c r="U19" i="10" s="1"/>
  <c r="Z19" i="10" s="1"/>
  <c r="K20" i="10"/>
  <c r="P20" i="10" s="1"/>
  <c r="U20" i="10" s="1"/>
  <c r="Z20" i="10" s="1"/>
  <c r="K21" i="10"/>
  <c r="P21" i="10" s="1"/>
  <c r="U21" i="10" s="1"/>
  <c r="Z21" i="10" s="1"/>
  <c r="K22" i="10"/>
  <c r="P22" i="10" s="1"/>
  <c r="U22" i="10" s="1"/>
  <c r="Z22" i="10" s="1"/>
  <c r="K23" i="10"/>
  <c r="P23" i="10" s="1"/>
  <c r="U23" i="10" s="1"/>
  <c r="Z23" i="10" s="1"/>
  <c r="K24" i="10"/>
  <c r="P24" i="10" s="1"/>
  <c r="U24" i="10" s="1"/>
  <c r="Z24" i="10" s="1"/>
  <c r="K25" i="10"/>
  <c r="P25" i="10" s="1"/>
  <c r="U25" i="10" s="1"/>
  <c r="Z25" i="10" s="1"/>
  <c r="K26" i="10"/>
  <c r="P26" i="10" s="1"/>
  <c r="U26" i="10" s="1"/>
  <c r="Z26" i="10" s="1"/>
  <c r="K27" i="10"/>
  <c r="P27" i="10" s="1"/>
  <c r="U27" i="10" s="1"/>
  <c r="Z27" i="10" s="1"/>
  <c r="K28" i="10"/>
  <c r="P28" i="10" s="1"/>
  <c r="U28" i="10" s="1"/>
  <c r="Z28" i="10" s="1"/>
  <c r="K29" i="10"/>
  <c r="P29" i="10" s="1"/>
  <c r="U29" i="10" s="1"/>
  <c r="Z29" i="10" s="1"/>
  <c r="K30" i="10"/>
  <c r="P30" i="10" s="1"/>
  <c r="U30" i="10" s="1"/>
  <c r="Z30" i="10" s="1"/>
  <c r="K31" i="10"/>
  <c r="P31" i="10" s="1"/>
  <c r="U31" i="10" s="1"/>
  <c r="Z31" i="10" s="1"/>
  <c r="K32" i="10"/>
  <c r="P32" i="10" s="1"/>
  <c r="U32" i="10" s="1"/>
  <c r="Z32" i="10" s="1"/>
  <c r="K33" i="10"/>
  <c r="P33" i="10" s="1"/>
  <c r="U33" i="10" s="1"/>
  <c r="Z33" i="10" s="1"/>
  <c r="K34" i="10"/>
  <c r="P34" i="10" s="1"/>
  <c r="U34" i="10" s="1"/>
  <c r="Z34" i="10" s="1"/>
  <c r="K35" i="10"/>
  <c r="P35" i="10" s="1"/>
  <c r="U35" i="10" s="1"/>
  <c r="Z35" i="10" s="1"/>
  <c r="K36" i="10"/>
  <c r="P36" i="10" s="1"/>
  <c r="U36" i="10" s="1"/>
  <c r="Z36" i="10" s="1"/>
  <c r="K37" i="10"/>
  <c r="P37" i="10" s="1"/>
  <c r="U37" i="10" s="1"/>
  <c r="Z37" i="10" s="1"/>
  <c r="K38" i="10"/>
  <c r="P38" i="10" s="1"/>
  <c r="U38" i="10" s="1"/>
  <c r="Z38" i="10" s="1"/>
  <c r="K39" i="10"/>
  <c r="P39" i="10" s="1"/>
  <c r="U39" i="10" s="1"/>
  <c r="Z39" i="10" s="1"/>
  <c r="K40" i="10"/>
  <c r="K41" i="10"/>
  <c r="P41" i="10" s="1"/>
  <c r="U41" i="10" s="1"/>
  <c r="Z41" i="10" s="1"/>
  <c r="K42" i="10"/>
  <c r="P42" i="10" s="1"/>
  <c r="U42" i="10" s="1"/>
  <c r="Z42" i="10" s="1"/>
  <c r="K3" i="10"/>
  <c r="P3" i="10" s="1"/>
  <c r="U3" i="10" s="1"/>
  <c r="Z3" i="10" s="1"/>
  <c r="K4" i="10"/>
  <c r="P4" i="10" s="1"/>
  <c r="U4" i="10" s="1"/>
  <c r="Z4" i="10" s="1"/>
  <c r="K5" i="10"/>
  <c r="P5" i="10" s="1"/>
  <c r="U5" i="10" s="1"/>
  <c r="Z5" i="10" s="1"/>
  <c r="O3" i="2"/>
  <c r="V3" i="2" s="1"/>
  <c r="O4" i="2"/>
  <c r="V4" i="2" s="1"/>
  <c r="AC4" i="2" s="1"/>
  <c r="AJ4" i="2" s="1"/>
  <c r="O6" i="2"/>
  <c r="V6" i="2" s="1"/>
  <c r="AC6" i="2" s="1"/>
  <c r="AJ6" i="2" s="1"/>
  <c r="O7" i="2"/>
  <c r="V7" i="2" s="1"/>
  <c r="AC7" i="2" s="1"/>
  <c r="AJ7" i="2" s="1"/>
  <c r="O8" i="2"/>
  <c r="V8" i="2" s="1"/>
  <c r="AC8" i="2" s="1"/>
  <c r="AJ8" i="2" s="1"/>
  <c r="O9" i="2"/>
  <c r="V9" i="2" s="1"/>
  <c r="AC9" i="2" s="1"/>
  <c r="AJ9" i="2" s="1"/>
  <c r="O10" i="2"/>
  <c r="V10" i="2" s="1"/>
  <c r="AC10" i="2" s="1"/>
  <c r="AJ10" i="2" s="1"/>
  <c r="O11" i="2"/>
  <c r="V11" i="2" s="1"/>
  <c r="AC11" i="2" s="1"/>
  <c r="AJ11" i="2" s="1"/>
  <c r="O12" i="2"/>
  <c r="V12" i="2" s="1"/>
  <c r="AC12" i="2" s="1"/>
  <c r="AJ12" i="2" s="1"/>
  <c r="O13" i="2"/>
  <c r="V13" i="2" s="1"/>
  <c r="AC13" i="2" s="1"/>
  <c r="AJ13" i="2" s="1"/>
  <c r="O14" i="2"/>
  <c r="V14" i="2" s="1"/>
  <c r="AC14" i="2" s="1"/>
  <c r="AJ14" i="2" s="1"/>
  <c r="O22" i="2"/>
  <c r="V22" i="2" s="1"/>
  <c r="AC22" i="2" s="1"/>
  <c r="AJ22" i="2" s="1"/>
  <c r="O24" i="2"/>
  <c r="V24" i="2" s="1"/>
  <c r="AC24" i="2" s="1"/>
  <c r="AJ24" i="2" s="1"/>
  <c r="O26" i="2"/>
  <c r="V26" i="2" s="1"/>
  <c r="AC26" i="2" s="1"/>
  <c r="AJ26" i="2" s="1"/>
  <c r="O27" i="2"/>
  <c r="O28" i="2"/>
  <c r="V28" i="2" s="1"/>
  <c r="AC28" i="2" s="1"/>
  <c r="AJ28" i="2" s="1"/>
  <c r="O29" i="2"/>
  <c r="V29" i="2" s="1"/>
  <c r="AC29" i="2" s="1"/>
  <c r="AJ29" i="2" s="1"/>
  <c r="O30" i="2"/>
  <c r="V30" i="2" s="1"/>
  <c r="AC30" i="2" s="1"/>
  <c r="AJ30" i="2" s="1"/>
  <c r="O31" i="2"/>
  <c r="V31" i="2" s="1"/>
  <c r="AC31" i="2" s="1"/>
  <c r="AJ31" i="2" s="1"/>
  <c r="O32" i="2"/>
  <c r="V32" i="2" s="1"/>
  <c r="AC32" i="2" s="1"/>
  <c r="AJ32" i="2" s="1"/>
  <c r="V33" i="2"/>
  <c r="V34" i="2"/>
  <c r="AC34" i="2" s="1"/>
  <c r="AJ34" i="2" s="1"/>
  <c r="O35" i="2"/>
  <c r="V35" i="2" s="1"/>
  <c r="AC35" i="2" s="1"/>
  <c r="AJ35" i="2" s="1"/>
  <c r="O36" i="2"/>
  <c r="V36" i="2" s="1"/>
  <c r="AC36" i="2" s="1"/>
  <c r="AJ36" i="2" s="1"/>
  <c r="O39" i="2"/>
  <c r="V39" i="2" s="1"/>
  <c r="AC39" i="2" s="1"/>
  <c r="AJ39" i="2" s="1"/>
  <c r="O40" i="2"/>
  <c r="V40" i="2" s="1"/>
  <c r="AC40" i="2" s="1"/>
  <c r="AJ40" i="2" s="1"/>
  <c r="O41" i="2"/>
  <c r="V41" i="2" s="1"/>
  <c r="AC41" i="2" s="1"/>
  <c r="AJ41" i="2" s="1"/>
  <c r="O5" i="2"/>
  <c r="V5" i="2" s="1"/>
  <c r="AC5" i="2" s="1"/>
  <c r="AJ5" i="2" s="1"/>
  <c r="O28" i="10"/>
  <c r="T28" i="10" s="1"/>
  <c r="Y28" i="10" s="1"/>
  <c r="O39" i="10"/>
  <c r="T39" i="10" s="1"/>
  <c r="Y39" i="10" s="1"/>
  <c r="O42" i="10"/>
  <c r="T42" i="10" s="1"/>
  <c r="Y42" i="10" s="1"/>
  <c r="N4" i="10"/>
  <c r="S4" i="10" s="1"/>
  <c r="X4" i="10" s="1"/>
  <c r="N13" i="10"/>
  <c r="S13" i="10" s="1"/>
  <c r="X13" i="10" s="1"/>
  <c r="N17" i="10"/>
  <c r="S17" i="10" s="1"/>
  <c r="X17" i="10" s="1"/>
  <c r="N18" i="10"/>
  <c r="S18" i="10" s="1"/>
  <c r="X18" i="10" s="1"/>
  <c r="N21" i="10"/>
  <c r="S21" i="10" s="1"/>
  <c r="X21" i="10" s="1"/>
  <c r="N32" i="10"/>
  <c r="S32" i="10" s="1"/>
  <c r="X32" i="10" s="1"/>
  <c r="N38" i="10"/>
  <c r="S38" i="10" s="1"/>
  <c r="X38" i="10" s="1"/>
  <c r="N39" i="10"/>
  <c r="S39" i="10" s="1"/>
  <c r="X39" i="10" s="1"/>
  <c r="N3" i="10"/>
  <c r="S3" i="10" s="1"/>
  <c r="X3" i="10" s="1"/>
  <c r="J42" i="10"/>
  <c r="J9" i="10"/>
  <c r="O9" i="10" s="1"/>
  <c r="T9" i="10" s="1"/>
  <c r="Y9" i="10" s="1"/>
  <c r="J11" i="10"/>
  <c r="O11" i="10" s="1"/>
  <c r="T11" i="10" s="1"/>
  <c r="Y11" i="10" s="1"/>
  <c r="J16" i="10"/>
  <c r="O16" i="10" s="1"/>
  <c r="T16" i="10" s="1"/>
  <c r="Y16" i="10" s="1"/>
  <c r="J17" i="10"/>
  <c r="O17" i="10" s="1"/>
  <c r="T17" i="10" s="1"/>
  <c r="Y17" i="10" s="1"/>
  <c r="J18" i="10"/>
  <c r="O18" i="10" s="1"/>
  <c r="T18" i="10" s="1"/>
  <c r="Y18" i="10" s="1"/>
  <c r="J19" i="10"/>
  <c r="O19" i="10" s="1"/>
  <c r="T19" i="10" s="1"/>
  <c r="Y19" i="10" s="1"/>
  <c r="J20" i="10"/>
  <c r="O20" i="10" s="1"/>
  <c r="T20" i="10" s="1"/>
  <c r="Y20" i="10" s="1"/>
  <c r="J21" i="10"/>
  <c r="O21" i="10" s="1"/>
  <c r="T21" i="10" s="1"/>
  <c r="Y21" i="10" s="1"/>
  <c r="J22" i="10"/>
  <c r="O22" i="10" s="1"/>
  <c r="T22" i="10" s="1"/>
  <c r="Y22" i="10" s="1"/>
  <c r="J25" i="10"/>
  <c r="O25" i="10" s="1"/>
  <c r="T25" i="10" s="1"/>
  <c r="Y25" i="10" s="1"/>
  <c r="J27" i="10"/>
  <c r="O27" i="10" s="1"/>
  <c r="T27" i="10" s="1"/>
  <c r="Y27" i="10" s="1"/>
  <c r="J28" i="10"/>
  <c r="J30" i="10"/>
  <c r="O30" i="10" s="1"/>
  <c r="T30" i="10" s="1"/>
  <c r="Y30" i="10" s="1"/>
  <c r="J33" i="10"/>
  <c r="O33" i="10" s="1"/>
  <c r="T33" i="10" s="1"/>
  <c r="Y33" i="10" s="1"/>
  <c r="J34" i="10"/>
  <c r="O34" i="10" s="1"/>
  <c r="T34" i="10" s="1"/>
  <c r="Y34" i="10" s="1"/>
  <c r="J39" i="10"/>
  <c r="J40" i="10"/>
  <c r="O40" i="10" s="1"/>
  <c r="T40" i="10" s="1"/>
  <c r="Y40" i="10" s="1"/>
  <c r="J41" i="10"/>
  <c r="O41" i="10" s="1"/>
  <c r="T41" i="10" s="1"/>
  <c r="Y41" i="10" s="1"/>
  <c r="J5" i="10"/>
  <c r="O5" i="10" s="1"/>
  <c r="T5" i="10" s="1"/>
  <c r="Y5" i="10" s="1"/>
  <c r="I4" i="10"/>
  <c r="I6" i="10"/>
  <c r="N6" i="10" s="1"/>
  <c r="S6" i="10" s="1"/>
  <c r="X6" i="10" s="1"/>
  <c r="I7" i="10"/>
  <c r="N7" i="10" s="1"/>
  <c r="S7" i="10" s="1"/>
  <c r="X7" i="10" s="1"/>
  <c r="I8" i="10"/>
  <c r="N8" i="10" s="1"/>
  <c r="S8" i="10" s="1"/>
  <c r="X8" i="10" s="1"/>
  <c r="I9" i="10"/>
  <c r="N9" i="10" s="1"/>
  <c r="S9" i="10" s="1"/>
  <c r="X9" i="10" s="1"/>
  <c r="I10" i="10"/>
  <c r="N10" i="10" s="1"/>
  <c r="S10" i="10" s="1"/>
  <c r="X10" i="10" s="1"/>
  <c r="I11" i="10"/>
  <c r="N11" i="10" s="1"/>
  <c r="S11" i="10" s="1"/>
  <c r="X11" i="10" s="1"/>
  <c r="I12" i="10"/>
  <c r="N12" i="10" s="1"/>
  <c r="S12" i="10" s="1"/>
  <c r="X12" i="10" s="1"/>
  <c r="I13" i="10"/>
  <c r="I14" i="10"/>
  <c r="N14" i="10" s="1"/>
  <c r="S14" i="10" s="1"/>
  <c r="X14" i="10" s="1"/>
  <c r="I15" i="10"/>
  <c r="N15" i="10" s="1"/>
  <c r="S15" i="10" s="1"/>
  <c r="X15" i="10" s="1"/>
  <c r="I16" i="10"/>
  <c r="N16" i="10" s="1"/>
  <c r="S16" i="10" s="1"/>
  <c r="X16" i="10" s="1"/>
  <c r="I17" i="10"/>
  <c r="I18" i="10"/>
  <c r="I19" i="10"/>
  <c r="N19" i="10" s="1"/>
  <c r="S19" i="10" s="1"/>
  <c r="X19" i="10" s="1"/>
  <c r="I20" i="10"/>
  <c r="N20" i="10" s="1"/>
  <c r="S20" i="10" s="1"/>
  <c r="X20" i="10" s="1"/>
  <c r="I21" i="10"/>
  <c r="I22" i="10"/>
  <c r="N22" i="10" s="1"/>
  <c r="S22" i="10" s="1"/>
  <c r="X22" i="10" s="1"/>
  <c r="I23" i="10"/>
  <c r="N23" i="10" s="1"/>
  <c r="S23" i="10" s="1"/>
  <c r="X23" i="10" s="1"/>
  <c r="I24" i="10"/>
  <c r="N24" i="10" s="1"/>
  <c r="S24" i="10" s="1"/>
  <c r="X24" i="10" s="1"/>
  <c r="I25" i="10"/>
  <c r="N25" i="10" s="1"/>
  <c r="S25" i="10" s="1"/>
  <c r="X25" i="10" s="1"/>
  <c r="I26" i="10"/>
  <c r="N26" i="10" s="1"/>
  <c r="S26" i="10" s="1"/>
  <c r="X26" i="10" s="1"/>
  <c r="I29" i="10"/>
  <c r="N29" i="10" s="1"/>
  <c r="S29" i="10" s="1"/>
  <c r="X29" i="10" s="1"/>
  <c r="I31" i="10"/>
  <c r="N31" i="10" s="1"/>
  <c r="S31" i="10" s="1"/>
  <c r="X31" i="10" s="1"/>
  <c r="I32" i="10"/>
  <c r="I35" i="10"/>
  <c r="N35" i="10" s="1"/>
  <c r="S35" i="10" s="1"/>
  <c r="X35" i="10" s="1"/>
  <c r="I36" i="10"/>
  <c r="N36" i="10" s="1"/>
  <c r="S36" i="10" s="1"/>
  <c r="X36" i="10" s="1"/>
  <c r="I37" i="10"/>
  <c r="N37" i="10" s="1"/>
  <c r="S37" i="10" s="1"/>
  <c r="X37" i="10" s="1"/>
  <c r="I38" i="10"/>
  <c r="I39" i="10"/>
  <c r="I40" i="10"/>
  <c r="N40" i="10" s="1"/>
  <c r="S40" i="10" s="1"/>
  <c r="X40" i="10" s="1"/>
  <c r="I41" i="10"/>
  <c r="N41" i="10" s="1"/>
  <c r="S41" i="10" s="1"/>
  <c r="X41" i="10" s="1"/>
  <c r="I3" i="10"/>
  <c r="N27" i="2"/>
  <c r="N28" i="2"/>
  <c r="U28" i="2" s="1"/>
  <c r="AB28" i="2" s="1"/>
  <c r="AI28" i="2" s="1"/>
  <c r="N30" i="2"/>
  <c r="U30" i="2" s="1"/>
  <c r="AB30" i="2" s="1"/>
  <c r="AI30" i="2" s="1"/>
  <c r="N39" i="2"/>
  <c r="U39" i="2" s="1"/>
  <c r="AB39" i="2" s="1"/>
  <c r="AI39" i="2" s="1"/>
  <c r="N40" i="2"/>
  <c r="U40" i="2" s="1"/>
  <c r="AB40" i="2" s="1"/>
  <c r="AI40" i="2" s="1"/>
  <c r="N41" i="2"/>
  <c r="U41" i="2" s="1"/>
  <c r="AB41" i="2" s="1"/>
  <c r="AI41" i="2" s="1"/>
  <c r="N24" i="2"/>
  <c r="U24" i="2" s="1"/>
  <c r="AB24" i="2" s="1"/>
  <c r="AI24" i="2" s="1"/>
  <c r="N11" i="2"/>
  <c r="U11" i="2" s="1"/>
  <c r="AB11" i="2" s="1"/>
  <c r="AI11" i="2" s="1"/>
  <c r="N9" i="2"/>
  <c r="U9" i="2" s="1"/>
  <c r="AB9" i="2" s="1"/>
  <c r="AI9" i="2" s="1"/>
  <c r="N5" i="2"/>
  <c r="U5" i="2" s="1"/>
  <c r="AB5" i="2" s="1"/>
  <c r="AI5" i="2" s="1"/>
  <c r="L6" i="2"/>
  <c r="S6" i="2" s="1"/>
  <c r="Z6" i="2" s="1"/>
  <c r="AG6" i="2" s="1"/>
  <c r="L7" i="2"/>
  <c r="S7" i="2" s="1"/>
  <c r="Z7" i="2" s="1"/>
  <c r="AG7" i="2" s="1"/>
  <c r="L8" i="2"/>
  <c r="S8" i="2" s="1"/>
  <c r="Z8" i="2" s="1"/>
  <c r="AG8" i="2" s="1"/>
  <c r="L9" i="2"/>
  <c r="S9" i="2" s="1"/>
  <c r="Z9" i="2" s="1"/>
  <c r="AG9" i="2" s="1"/>
  <c r="L10" i="2"/>
  <c r="S10" i="2" s="1"/>
  <c r="Z10" i="2" s="1"/>
  <c r="AG10" i="2" s="1"/>
  <c r="L11" i="2"/>
  <c r="S11" i="2" s="1"/>
  <c r="Z11" i="2" s="1"/>
  <c r="AG11" i="2" s="1"/>
  <c r="L12" i="2"/>
  <c r="S12" i="2" s="1"/>
  <c r="Z12" i="2" s="1"/>
  <c r="AG12" i="2" s="1"/>
  <c r="L13" i="2"/>
  <c r="S13" i="2" s="1"/>
  <c r="Z13" i="2" s="1"/>
  <c r="AG13" i="2" s="1"/>
  <c r="L14" i="2"/>
  <c r="S14" i="2" s="1"/>
  <c r="Z14" i="2" s="1"/>
  <c r="AG14" i="2" s="1"/>
  <c r="L22" i="2"/>
  <c r="S22" i="2" s="1"/>
  <c r="Z22" i="2" s="1"/>
  <c r="AG22" i="2" s="1"/>
  <c r="L24" i="2"/>
  <c r="S24" i="2" s="1"/>
  <c r="Z24" i="2" s="1"/>
  <c r="AG24" i="2" s="1"/>
  <c r="L26" i="2"/>
  <c r="S26" i="2" s="1"/>
  <c r="Z26" i="2" s="1"/>
  <c r="AG26" i="2" s="1"/>
  <c r="L29" i="2"/>
  <c r="S29" i="2" s="1"/>
  <c r="Z29" i="2" s="1"/>
  <c r="AG29" i="2" s="1"/>
  <c r="L31" i="2"/>
  <c r="S31" i="2" s="1"/>
  <c r="Z31" i="2" s="1"/>
  <c r="AG31" i="2" s="1"/>
  <c r="L32" i="2"/>
  <c r="S32" i="2" s="1"/>
  <c r="Z32" i="2" s="1"/>
  <c r="AG32" i="2" s="1"/>
  <c r="L35" i="2"/>
  <c r="S35" i="2" s="1"/>
  <c r="Z35" i="2" s="1"/>
  <c r="AG35" i="2" s="1"/>
  <c r="L36" i="2"/>
  <c r="S36" i="2" s="1"/>
  <c r="Z36" i="2" s="1"/>
  <c r="AG36" i="2" s="1"/>
  <c r="L39" i="2"/>
  <c r="S39" i="2" s="1"/>
  <c r="Z39" i="2" s="1"/>
  <c r="AG39" i="2" s="1"/>
  <c r="L40" i="2"/>
  <c r="S40" i="2" s="1"/>
  <c r="Z40" i="2" s="1"/>
  <c r="AG40" i="2" s="1"/>
  <c r="L41" i="2"/>
  <c r="S41" i="2" s="1"/>
  <c r="Z41" i="2" s="1"/>
  <c r="AG41" i="2" s="1"/>
  <c r="L4" i="2"/>
  <c r="S4" i="2" s="1"/>
  <c r="Z4" i="2" s="1"/>
  <c r="AG4" i="2" s="1"/>
  <c r="L3" i="2"/>
  <c r="N4" i="9"/>
  <c r="V4" i="9" s="1"/>
  <c r="AD4" i="9" s="1"/>
  <c r="AL4" i="9" s="1"/>
  <c r="N6" i="9"/>
  <c r="V6" i="9" s="1"/>
  <c r="AD6" i="9" s="1"/>
  <c r="AL6" i="9" s="1"/>
  <c r="N7" i="9"/>
  <c r="V7" i="9" s="1"/>
  <c r="AD7" i="9" s="1"/>
  <c r="AL7" i="9" s="1"/>
  <c r="N10" i="9"/>
  <c r="V10" i="9" s="1"/>
  <c r="AD10" i="9" s="1"/>
  <c r="AL10" i="9" s="1"/>
  <c r="N11" i="9"/>
  <c r="V11" i="9" s="1"/>
  <c r="AD11" i="9" s="1"/>
  <c r="AL11" i="9" s="1"/>
  <c r="N13" i="9"/>
  <c r="V13" i="9" s="1"/>
  <c r="AD13" i="9" s="1"/>
  <c r="AL13" i="9" s="1"/>
  <c r="N14" i="9"/>
  <c r="V14" i="9" s="1"/>
  <c r="AD14" i="9" s="1"/>
  <c r="AL14" i="9" s="1"/>
  <c r="N15" i="9"/>
  <c r="V15" i="9" s="1"/>
  <c r="AD15" i="9" s="1"/>
  <c r="AL15" i="9" s="1"/>
  <c r="N18" i="9"/>
  <c r="V18" i="9" s="1"/>
  <c r="AD18" i="9" s="1"/>
  <c r="AL18" i="9" s="1"/>
  <c r="N19" i="9"/>
  <c r="V19" i="9" s="1"/>
  <c r="AD19" i="9" s="1"/>
  <c r="AL19" i="9" s="1"/>
  <c r="N21" i="9"/>
  <c r="V21" i="9" s="1"/>
  <c r="AD21" i="9" s="1"/>
  <c r="AL21" i="9" s="1"/>
  <c r="N22" i="9"/>
  <c r="V22" i="9" s="1"/>
  <c r="AD22" i="9" s="1"/>
  <c r="AL22" i="9" s="1"/>
  <c r="N23" i="9"/>
  <c r="V23" i="9" s="1"/>
  <c r="AD23" i="9" s="1"/>
  <c r="AL23" i="9" s="1"/>
  <c r="N26" i="9"/>
  <c r="V26" i="9" s="1"/>
  <c r="AD26" i="9" s="1"/>
  <c r="AL26" i="9" s="1"/>
  <c r="N29" i="9"/>
  <c r="V29" i="9" s="1"/>
  <c r="AD29" i="9" s="1"/>
  <c r="AL29" i="9" s="1"/>
  <c r="N31" i="9"/>
  <c r="V31" i="9" s="1"/>
  <c r="AD31" i="9" s="1"/>
  <c r="AL31" i="9" s="1"/>
  <c r="N32" i="9"/>
  <c r="V32" i="9" s="1"/>
  <c r="AD32" i="9" s="1"/>
  <c r="AL32" i="9" s="1"/>
  <c r="N35" i="9"/>
  <c r="V35" i="9" s="1"/>
  <c r="AD35" i="9" s="1"/>
  <c r="AL35" i="9" s="1"/>
  <c r="N36" i="9"/>
  <c r="V36" i="9" s="1"/>
  <c r="AD36" i="9" s="1"/>
  <c r="AL36" i="9" s="1"/>
  <c r="N40" i="9"/>
  <c r="V40" i="9" s="1"/>
  <c r="AD40" i="9" s="1"/>
  <c r="AL40" i="9" s="1"/>
  <c r="N41" i="9"/>
  <c r="V41" i="9" s="1"/>
  <c r="AD41" i="9" s="1"/>
  <c r="AL41" i="9" s="1"/>
  <c r="Q42" i="9"/>
  <c r="Y42" i="9" s="1"/>
  <c r="AG42" i="9" s="1"/>
  <c r="AO42" i="9" s="1"/>
  <c r="P42" i="9"/>
  <c r="X42" i="9" s="1"/>
  <c r="AF42" i="9" s="1"/>
  <c r="AN42" i="9" s="1"/>
  <c r="Q41" i="9"/>
  <c r="Y41" i="9" s="1"/>
  <c r="AG41" i="9" s="1"/>
  <c r="AO41" i="9" s="1"/>
  <c r="P41" i="9"/>
  <c r="X41" i="9" s="1"/>
  <c r="AF41" i="9" s="1"/>
  <c r="AN41" i="9" s="1"/>
  <c r="Q40" i="9"/>
  <c r="Y40" i="9" s="1"/>
  <c r="AG40" i="9" s="1"/>
  <c r="AO40" i="9" s="1"/>
  <c r="P40" i="9"/>
  <c r="X40" i="9" s="1"/>
  <c r="AF40" i="9" s="1"/>
  <c r="AN40" i="9" s="1"/>
  <c r="Q39" i="9"/>
  <c r="Y39" i="9" s="1"/>
  <c r="AG39" i="9" s="1"/>
  <c r="AO39" i="9" s="1"/>
  <c r="P39" i="9"/>
  <c r="X39" i="9" s="1"/>
  <c r="AF39" i="9" s="1"/>
  <c r="AN39" i="9" s="1"/>
  <c r="N39" i="9"/>
  <c r="V39" i="9" s="1"/>
  <c r="AD39" i="9" s="1"/>
  <c r="AL39" i="9" s="1"/>
  <c r="Q38" i="9"/>
  <c r="Y38" i="9" s="1"/>
  <c r="AG38" i="9" s="1"/>
  <c r="AO38" i="9" s="1"/>
  <c r="N38" i="9"/>
  <c r="V38" i="9" s="1"/>
  <c r="AD38" i="9" s="1"/>
  <c r="AL38" i="9" s="1"/>
  <c r="Q37" i="9"/>
  <c r="Y37" i="9" s="1"/>
  <c r="AG37" i="9" s="1"/>
  <c r="AO37" i="9" s="1"/>
  <c r="N37" i="9"/>
  <c r="V37" i="9" s="1"/>
  <c r="AD37" i="9" s="1"/>
  <c r="AL37" i="9" s="1"/>
  <c r="Q36" i="9"/>
  <c r="Y36" i="9" s="1"/>
  <c r="AG36" i="9" s="1"/>
  <c r="AO36" i="9" s="1"/>
  <c r="Q35" i="9"/>
  <c r="Y35" i="9" s="1"/>
  <c r="AG35" i="9" s="1"/>
  <c r="AO35" i="9" s="1"/>
  <c r="Q34" i="9"/>
  <c r="Y34" i="9" s="1"/>
  <c r="AG34" i="9" s="1"/>
  <c r="AO34" i="9" s="1"/>
  <c r="P34" i="9"/>
  <c r="X34" i="9" s="1"/>
  <c r="AF34" i="9" s="1"/>
  <c r="AN34" i="9" s="1"/>
  <c r="Q33" i="9"/>
  <c r="Y33" i="9" s="1"/>
  <c r="AG33" i="9" s="1"/>
  <c r="AO33" i="9" s="1"/>
  <c r="P33" i="9"/>
  <c r="X33" i="9" s="1"/>
  <c r="AF33" i="9" s="1"/>
  <c r="AN33" i="9" s="1"/>
  <c r="Q32" i="9"/>
  <c r="Y32" i="9" s="1"/>
  <c r="AG32" i="9" s="1"/>
  <c r="AO32" i="9" s="1"/>
  <c r="Q31" i="9"/>
  <c r="Y31" i="9" s="1"/>
  <c r="AG31" i="9" s="1"/>
  <c r="AO31" i="9" s="1"/>
  <c r="Q30" i="9"/>
  <c r="Y30" i="9" s="1"/>
  <c r="AG30" i="9" s="1"/>
  <c r="AO30" i="9" s="1"/>
  <c r="P30" i="9"/>
  <c r="X30" i="9" s="1"/>
  <c r="AF30" i="9" s="1"/>
  <c r="AN30" i="9" s="1"/>
  <c r="Q29" i="9"/>
  <c r="Y29" i="9" s="1"/>
  <c r="AG29" i="9" s="1"/>
  <c r="AO29" i="9" s="1"/>
  <c r="Q28" i="9"/>
  <c r="Y28" i="9" s="1"/>
  <c r="AG28" i="9" s="1"/>
  <c r="AO28" i="9" s="1"/>
  <c r="P28" i="9"/>
  <c r="X28" i="9" s="1"/>
  <c r="AF28" i="9" s="1"/>
  <c r="AN28" i="9" s="1"/>
  <c r="Q27" i="9"/>
  <c r="Y27" i="9" s="1"/>
  <c r="AG27" i="9" s="1"/>
  <c r="AO27" i="9" s="1"/>
  <c r="P27" i="9"/>
  <c r="X27" i="9" s="1"/>
  <c r="AF27" i="9" s="1"/>
  <c r="AN27" i="9" s="1"/>
  <c r="Q26" i="9"/>
  <c r="Y26" i="9" s="1"/>
  <c r="AG26" i="9" s="1"/>
  <c r="AO26" i="9" s="1"/>
  <c r="Q25" i="9"/>
  <c r="Y25" i="9" s="1"/>
  <c r="AG25" i="9" s="1"/>
  <c r="AO25" i="9" s="1"/>
  <c r="P25" i="9"/>
  <c r="X25" i="9" s="1"/>
  <c r="AF25" i="9" s="1"/>
  <c r="AN25" i="9" s="1"/>
  <c r="N25" i="9"/>
  <c r="V25" i="9" s="1"/>
  <c r="AD25" i="9" s="1"/>
  <c r="AL25" i="9" s="1"/>
  <c r="Q24" i="9"/>
  <c r="Y24" i="9" s="1"/>
  <c r="AG24" i="9" s="1"/>
  <c r="AO24" i="9" s="1"/>
  <c r="N24" i="9"/>
  <c r="V24" i="9" s="1"/>
  <c r="AD24" i="9" s="1"/>
  <c r="AL24" i="9" s="1"/>
  <c r="Q23" i="9"/>
  <c r="Y23" i="9" s="1"/>
  <c r="AG23" i="9" s="1"/>
  <c r="AO23" i="9" s="1"/>
  <c r="Q22" i="9"/>
  <c r="Y22" i="9" s="1"/>
  <c r="AG22" i="9" s="1"/>
  <c r="AO22" i="9" s="1"/>
  <c r="P22" i="9"/>
  <c r="X22" i="9" s="1"/>
  <c r="AF22" i="9" s="1"/>
  <c r="AN22" i="9" s="1"/>
  <c r="Q21" i="9"/>
  <c r="Y21" i="9" s="1"/>
  <c r="AG21" i="9" s="1"/>
  <c r="AO21" i="9" s="1"/>
  <c r="P21" i="9"/>
  <c r="X21" i="9" s="1"/>
  <c r="AF21" i="9" s="1"/>
  <c r="AN21" i="9" s="1"/>
  <c r="Q20" i="9"/>
  <c r="Y20" i="9" s="1"/>
  <c r="AG20" i="9" s="1"/>
  <c r="AO20" i="9" s="1"/>
  <c r="P20" i="9"/>
  <c r="X20" i="9" s="1"/>
  <c r="AF20" i="9" s="1"/>
  <c r="AN20" i="9" s="1"/>
  <c r="N20" i="9"/>
  <c r="V20" i="9" s="1"/>
  <c r="AD20" i="9" s="1"/>
  <c r="AL20" i="9" s="1"/>
  <c r="Q19" i="9"/>
  <c r="Y19" i="9" s="1"/>
  <c r="AG19" i="9" s="1"/>
  <c r="AO19" i="9" s="1"/>
  <c r="P19" i="9"/>
  <c r="X19" i="9" s="1"/>
  <c r="AF19" i="9" s="1"/>
  <c r="AN19" i="9" s="1"/>
  <c r="Q18" i="9"/>
  <c r="Y18" i="9" s="1"/>
  <c r="AG18" i="9" s="1"/>
  <c r="AO18" i="9" s="1"/>
  <c r="P18" i="9"/>
  <c r="X18" i="9" s="1"/>
  <c r="AF18" i="9" s="1"/>
  <c r="AN18" i="9" s="1"/>
  <c r="Q17" i="9"/>
  <c r="Y17" i="9" s="1"/>
  <c r="AG17" i="9" s="1"/>
  <c r="AO17" i="9" s="1"/>
  <c r="P17" i="9"/>
  <c r="X17" i="9" s="1"/>
  <c r="AF17" i="9" s="1"/>
  <c r="AN17" i="9" s="1"/>
  <c r="N17" i="9"/>
  <c r="V17" i="9" s="1"/>
  <c r="AD17" i="9" s="1"/>
  <c r="AL17" i="9" s="1"/>
  <c r="Q16" i="9"/>
  <c r="Y16" i="9" s="1"/>
  <c r="AG16" i="9" s="1"/>
  <c r="AO16" i="9" s="1"/>
  <c r="P16" i="9"/>
  <c r="X16" i="9" s="1"/>
  <c r="AF16" i="9" s="1"/>
  <c r="AN16" i="9" s="1"/>
  <c r="N16" i="9"/>
  <c r="V16" i="9" s="1"/>
  <c r="AD16" i="9" s="1"/>
  <c r="AL16" i="9" s="1"/>
  <c r="Q15" i="9"/>
  <c r="Y15" i="9" s="1"/>
  <c r="AG15" i="9" s="1"/>
  <c r="AO15" i="9" s="1"/>
  <c r="Q14" i="9"/>
  <c r="Y14" i="9" s="1"/>
  <c r="AG14" i="9" s="1"/>
  <c r="AO14" i="9" s="1"/>
  <c r="Q13" i="9"/>
  <c r="Y13" i="9" s="1"/>
  <c r="AG13" i="9" s="1"/>
  <c r="AO13" i="9" s="1"/>
  <c r="Q12" i="9"/>
  <c r="Y12" i="9" s="1"/>
  <c r="AG12" i="9" s="1"/>
  <c r="AO12" i="9" s="1"/>
  <c r="N12" i="9"/>
  <c r="V12" i="9" s="1"/>
  <c r="AD12" i="9" s="1"/>
  <c r="AL12" i="9" s="1"/>
  <c r="Q11" i="9"/>
  <c r="Y11" i="9" s="1"/>
  <c r="AG11" i="9" s="1"/>
  <c r="AO11" i="9" s="1"/>
  <c r="P11" i="9"/>
  <c r="X11" i="9" s="1"/>
  <c r="AF11" i="9" s="1"/>
  <c r="AN11" i="9" s="1"/>
  <c r="Q10" i="9"/>
  <c r="Y10" i="9" s="1"/>
  <c r="AG10" i="9" s="1"/>
  <c r="AO10" i="9" s="1"/>
  <c r="Q9" i="9"/>
  <c r="Y9" i="9" s="1"/>
  <c r="AG9" i="9" s="1"/>
  <c r="AO9" i="9" s="1"/>
  <c r="P9" i="9"/>
  <c r="X9" i="9" s="1"/>
  <c r="AF9" i="9" s="1"/>
  <c r="AN9" i="9" s="1"/>
  <c r="N9" i="9"/>
  <c r="V9" i="9" s="1"/>
  <c r="AD9" i="9" s="1"/>
  <c r="AL9" i="9" s="1"/>
  <c r="Q8" i="9"/>
  <c r="Y8" i="9" s="1"/>
  <c r="AG8" i="9" s="1"/>
  <c r="AO8" i="9" s="1"/>
  <c r="N8" i="9"/>
  <c r="V8" i="9" s="1"/>
  <c r="AD8" i="9" s="1"/>
  <c r="AL8" i="9" s="1"/>
  <c r="Q7" i="9"/>
  <c r="Y7" i="9" s="1"/>
  <c r="AG7" i="9" s="1"/>
  <c r="AO7" i="9" s="1"/>
  <c r="Q6" i="9"/>
  <c r="Y6" i="9" s="1"/>
  <c r="AG6" i="9" s="1"/>
  <c r="AO6" i="9" s="1"/>
  <c r="Q5" i="9"/>
  <c r="Y5" i="9" s="1"/>
  <c r="AG5" i="9" s="1"/>
  <c r="AO5" i="9" s="1"/>
  <c r="P5" i="9"/>
  <c r="X5" i="9" s="1"/>
  <c r="AF5" i="9" s="1"/>
  <c r="AN5" i="9" s="1"/>
  <c r="Q4" i="9"/>
  <c r="Y4" i="9" s="1"/>
  <c r="AG4" i="9" s="1"/>
  <c r="AO4" i="9" s="1"/>
  <c r="Q3" i="9"/>
  <c r="Y3" i="9" s="1"/>
  <c r="AG3" i="9" s="1"/>
  <c r="AO3" i="9" s="1"/>
  <c r="K23" i="3"/>
  <c r="K22" i="3"/>
  <c r="K21" i="3"/>
  <c r="K20" i="3"/>
  <c r="K19" i="3"/>
  <c r="C22" i="3"/>
  <c r="C21" i="3"/>
  <c r="C20" i="3"/>
  <c r="I7" i="3" l="1"/>
  <c r="U27" i="2"/>
  <c r="I9" i="3"/>
  <c r="V27" i="2"/>
  <c r="I10" i="3"/>
  <c r="AC3" i="2"/>
  <c r="S3" i="2"/>
  <c r="N3" i="9"/>
  <c r="V3" i="9" s="1"/>
  <c r="AD3" i="9" s="1"/>
  <c r="AL3" i="9" s="1"/>
  <c r="I15" i="3" l="1"/>
  <c r="I14" i="3"/>
  <c r="I12" i="3"/>
  <c r="I13" i="3"/>
  <c r="M7" i="3"/>
  <c r="AC27" i="2"/>
  <c r="M10" i="3"/>
  <c r="J15" i="3"/>
  <c r="J13" i="3"/>
  <c r="J12" i="3"/>
  <c r="J14" i="3"/>
  <c r="AB27" i="2"/>
  <c r="M9" i="3"/>
  <c r="AJ3" i="2"/>
  <c r="Z3" i="2"/>
  <c r="U7" i="3" l="1"/>
  <c r="Q7" i="3"/>
  <c r="M15" i="3"/>
  <c r="M12" i="3"/>
  <c r="M13" i="3"/>
  <c r="M14" i="3"/>
  <c r="N15" i="3"/>
  <c r="N14" i="3"/>
  <c r="N12" i="3"/>
  <c r="N13" i="3"/>
  <c r="AI27" i="2"/>
  <c r="U9" i="3" s="1"/>
  <c r="Q9" i="3"/>
  <c r="AJ27" i="2"/>
  <c r="U10" i="3" s="1"/>
  <c r="Q10" i="3"/>
  <c r="AG3" i="2"/>
  <c r="Q13" i="3" l="1"/>
  <c r="Q12" i="3"/>
  <c r="Q15" i="3"/>
  <c r="Q14" i="3"/>
  <c r="U12" i="3"/>
  <c r="U13" i="3"/>
  <c r="U15" i="3"/>
  <c r="U14" i="3"/>
  <c r="V15" i="3"/>
  <c r="V13" i="3"/>
  <c r="V12" i="3"/>
  <c r="V14" i="3"/>
  <c r="R15" i="3"/>
  <c r="R12" i="3"/>
  <c r="R14" i="3"/>
  <c r="R13" i="3"/>
</calcChain>
</file>

<file path=xl/sharedStrings.xml><?xml version="1.0" encoding="utf-8"?>
<sst xmlns="http://schemas.openxmlformats.org/spreadsheetml/2006/main" count="1630" uniqueCount="391">
  <si>
    <t xml:space="preserve">This Assessment Equivalencies Calculator has been created to support  implementation of appropriate assessment methods based on number of credits, type of assessment and weighting of assessment. </t>
  </si>
  <si>
    <t xml:space="preserve">The calculator is based on the following methodology: </t>
  </si>
  <si>
    <t xml:space="preserve">All levels of study will have the same word count, but the assessment and marking criteria should stipulate the requirements that differentiate it between levels 3, 4, 5, 6 and 7. </t>
  </si>
  <si>
    <t xml:space="preserve">The calculator illustrates the MAX INDICATIVE WORD COUNT or TIME allocated to an assessment based on the below criteria: </t>
  </si>
  <si>
    <t xml:space="preserve">The calculator also provides assessment information such as descriptor, pros and cons, vulnerability to artificial intelligence, reasonable adjustments and support for students. </t>
  </si>
  <si>
    <t xml:space="preserve">The calculator does not include dissertation or major project equivalencies. </t>
  </si>
  <si>
    <t>CREDIT</t>
  </si>
  <si>
    <r>
      <t xml:space="preserve">LEARNING HOURS 
</t>
    </r>
    <r>
      <rPr>
        <sz val="11"/>
        <color theme="0"/>
        <rFont val="Aptos Narrow"/>
        <family val="2"/>
        <scheme val="minor"/>
      </rPr>
      <t xml:space="preserve">(comprises contact time, directed study, independent study including assessment preparation) </t>
    </r>
  </si>
  <si>
    <r>
      <t xml:space="preserve">% ASSESSMENT LEARNING HOURS 
</t>
    </r>
    <r>
      <rPr>
        <sz val="11"/>
        <color theme="0"/>
        <rFont val="Aptos Narrow"/>
        <family val="2"/>
        <scheme val="minor"/>
      </rPr>
      <t xml:space="preserve">Assessment learning hours/preparation constitutes approx. 20% of notional module learning hours </t>
    </r>
  </si>
  <si>
    <t>NOTIONAL ASSESSMENT WORK HOURS</t>
  </si>
  <si>
    <t>NOTIONAL WORD COUNT EQIVALENCE</t>
  </si>
  <si>
    <t>200 hours</t>
  </si>
  <si>
    <t>40 hours</t>
  </si>
  <si>
    <t>4000 words</t>
  </si>
  <si>
    <t>300 hours</t>
  </si>
  <si>
    <t>60 hours</t>
  </si>
  <si>
    <t>6000 words</t>
  </si>
  <si>
    <t>400 hours</t>
  </si>
  <si>
    <t>80 hours</t>
  </si>
  <si>
    <t>8000 words</t>
  </si>
  <si>
    <t>600 hours</t>
  </si>
  <si>
    <t>120 hours</t>
  </si>
  <si>
    <t>12000 words</t>
  </si>
  <si>
    <t>WORDS</t>
  </si>
  <si>
    <t>TIME</t>
  </si>
  <si>
    <t>PAGES</t>
  </si>
  <si>
    <t>20 Credits</t>
  </si>
  <si>
    <t>4000 Words</t>
  </si>
  <si>
    <t>40 Hours</t>
  </si>
  <si>
    <t>100 Words</t>
  </si>
  <si>
    <t>1 Hour</t>
  </si>
  <si>
    <t>&lt;1</t>
  </si>
  <si>
    <t>1000 Words</t>
  </si>
  <si>
    <t>10 Hours</t>
  </si>
  <si>
    <t>SELECT ASSESSMENT TYPE BELOW:</t>
  </si>
  <si>
    <t>Assessment Type:</t>
  </si>
  <si>
    <t>Presentation - Group</t>
  </si>
  <si>
    <t>20 Credits @ 100%</t>
  </si>
  <si>
    <t>30 Credits @ 100%</t>
  </si>
  <si>
    <t>40 Credits @ 100%</t>
  </si>
  <si>
    <t>50 Credits @ 100%</t>
  </si>
  <si>
    <t>60 Credits @ 100%</t>
  </si>
  <si>
    <t>Total Assessment Hours:</t>
  </si>
  <si>
    <t>Max Indicative Word Count:</t>
  </si>
  <si>
    <t>Max Indicative A4 Page Count:</t>
  </si>
  <si>
    <t>Max Indicative Time Equivalent (mins):</t>
  </si>
  <si>
    <t>Max Notional Time (hours):</t>
  </si>
  <si>
    <t>WORDS:</t>
  </si>
  <si>
    <t xml:space="preserve">TIME: </t>
  </si>
  <si>
    <t>PAGES:</t>
  </si>
  <si>
    <t xml:space="preserve">ASSESSMENT DESCRIPTOR: </t>
  </si>
  <si>
    <t xml:space="preserve">REASONABLE ADJUSTMENT 
TYPE: </t>
  </si>
  <si>
    <t>ASSESSMENT PROS:</t>
  </si>
  <si>
    <t xml:space="preserve">CONSIDERATIONS: </t>
  </si>
  <si>
    <t xml:space="preserve">ASSESSMENT CONS: </t>
  </si>
  <si>
    <t>SUPPORT AVAILABLE TO 
LEARNER:</t>
  </si>
  <si>
    <t>FEEDBACK TO LEARNERS:</t>
  </si>
  <si>
    <t xml:space="preserve">SUPPORT NOT AVAILABLE TO LEARNER: </t>
  </si>
  <si>
    <t xml:space="preserve">INDICATIVE RESONABLE ADJUSTMENTS: </t>
  </si>
  <si>
    <t>CREDITS</t>
  </si>
  <si>
    <t>LEVEL</t>
  </si>
  <si>
    <t>ASSESSMENT TYPE</t>
  </si>
  <si>
    <t>Level 3</t>
  </si>
  <si>
    <t>Abstract</t>
  </si>
  <si>
    <t>30 Credits</t>
  </si>
  <si>
    <t>Level 4</t>
  </si>
  <si>
    <t>Annotated Bibliographies</t>
  </si>
  <si>
    <t>40 Credits</t>
  </si>
  <si>
    <t>Level 5</t>
  </si>
  <si>
    <t xml:space="preserve">Artefact </t>
  </si>
  <si>
    <t>50 Credits</t>
  </si>
  <si>
    <t>Level 6</t>
  </si>
  <si>
    <t>Articles for Different Audiences</t>
  </si>
  <si>
    <t>60 Credits</t>
  </si>
  <si>
    <t>Level 7</t>
  </si>
  <si>
    <t>Book, Website, Journal Article or Programme Review</t>
  </si>
  <si>
    <t>Case Study</t>
  </si>
  <si>
    <t>Concept / Mind Map</t>
  </si>
  <si>
    <t>Design Report</t>
  </si>
  <si>
    <t>Designing Learning Materials</t>
  </si>
  <si>
    <t xml:space="preserve">Digital/Online </t>
  </si>
  <si>
    <t>Essay</t>
  </si>
  <si>
    <t>Essay in Foreign Language</t>
  </si>
  <si>
    <t>Exam - Active</t>
  </si>
  <si>
    <t>Exam - Unseen</t>
  </si>
  <si>
    <t>Exam - Seen</t>
  </si>
  <si>
    <t>Exam - Take Home</t>
  </si>
  <si>
    <t xml:space="preserve">Exam - Open Book </t>
  </si>
  <si>
    <t>Exam - Short Answer Questions</t>
  </si>
  <si>
    <t>Exam - Mini Practical</t>
  </si>
  <si>
    <t xml:space="preserve">Grant Application </t>
  </si>
  <si>
    <t>Lab/Practical Report</t>
  </si>
  <si>
    <t>MCQ/EMQs</t>
  </si>
  <si>
    <t>Media Production/Video</t>
  </si>
  <si>
    <t>Media Profile</t>
  </si>
  <si>
    <t>Observation</t>
  </si>
  <si>
    <t>OSSE/OSCE/OSPE</t>
  </si>
  <si>
    <t>Patchwork Text</t>
  </si>
  <si>
    <t xml:space="preserve">Performance </t>
  </si>
  <si>
    <t>Portfolio</t>
  </si>
  <si>
    <t>Poster</t>
  </si>
  <si>
    <t>Presentation - Individual</t>
  </si>
  <si>
    <t>Problem Sheets</t>
  </si>
  <si>
    <t>Question Banks</t>
  </si>
  <si>
    <t>Reflective Journal/Log</t>
  </si>
  <si>
    <t>Research Project</t>
  </si>
  <si>
    <t>Role Play</t>
  </si>
  <si>
    <t>Simulation</t>
  </si>
  <si>
    <t>Test</t>
  </si>
  <si>
    <t>Viva/Oral Exam</t>
  </si>
  <si>
    <t>Please select an assessment type…</t>
  </si>
  <si>
    <r>
      <t xml:space="preserve">LEARNING HOURS 
</t>
    </r>
    <r>
      <rPr>
        <sz val="11"/>
        <color theme="1"/>
        <rFont val="Aptos Narrow"/>
        <family val="2"/>
        <scheme val="minor"/>
      </rPr>
      <t xml:space="preserve">(comprises contact time, directed study, independent study including assessment preparation) </t>
    </r>
  </si>
  <si>
    <r>
      <t xml:space="preserve">% ASSESSMENT LEARNING HOURS 
</t>
    </r>
    <r>
      <rPr>
        <sz val="11"/>
        <color theme="1"/>
        <rFont val="Aptos Narrow"/>
        <family val="2"/>
        <scheme val="minor"/>
      </rPr>
      <t xml:space="preserve">Assessment learning hours/preparation constitutes approx. 20% of notional module learning hours </t>
    </r>
  </si>
  <si>
    <t>Equivalent to 1000 essay words:</t>
  </si>
  <si>
    <t>DP</t>
  </si>
  <si>
    <t xml:space="preserve">Examination or timed test 1 hour </t>
  </si>
  <si>
    <t>Y</t>
  </si>
  <si>
    <t xml:space="preserve">Essay in foreign language 300 words </t>
  </si>
  <si>
    <t>Group report 750 words per member (3750 words total)</t>
  </si>
  <si>
    <t>5 avg for groups - keep to same as essay word count</t>
  </si>
  <si>
    <t xml:space="preserve">Reflective journal or learning log 2000 – 2500 words </t>
  </si>
  <si>
    <t>Keep to same</t>
  </si>
  <si>
    <t>Oral presentation 20 minutes (10 usually)</t>
  </si>
  <si>
    <t>Same time regardless of level.  Level 6 same time but maybe with additional questions</t>
  </si>
  <si>
    <t xml:space="preserve">Group presentation 10 minutes per member </t>
  </si>
  <si>
    <t>Clinical assessment 10 minutes</t>
  </si>
  <si>
    <t xml:space="preserve">Authentic Assessment (posters, leaflets) </t>
  </si>
  <si>
    <t>Accreditation e.g. BPS</t>
  </si>
  <si>
    <t>Word count to nearest 1000</t>
  </si>
  <si>
    <t>Difference between levels of study +/-20% of word count, notional hours adjust accordingly</t>
  </si>
  <si>
    <t>20 Credit @ Level 3 and 4</t>
  </si>
  <si>
    <t>30 Credit @ Level 3 and 4</t>
  </si>
  <si>
    <t>40 Credit @ Level 3 and 4</t>
  </si>
  <si>
    <t>50 Credit @ Level 3 and 4</t>
  </si>
  <si>
    <t>60 Credit @ Level 3 and 4</t>
  </si>
  <si>
    <t>Assessment Type</t>
  </si>
  <si>
    <t>Credit</t>
  </si>
  <si>
    <t>Learning Hours</t>
  </si>
  <si>
    <t>% Assessment Learning Hours</t>
  </si>
  <si>
    <t>Total Assessment Hours</t>
  </si>
  <si>
    <t>Notional Words Max</t>
  </si>
  <si>
    <t>Notional Pages Max</t>
  </si>
  <si>
    <t>Time Equivalent Max (mins)</t>
  </si>
  <si>
    <t>Notional Assessment Hours</t>
  </si>
  <si>
    <t>Time Equivalent Max</t>
  </si>
  <si>
    <t>5</t>
  </si>
  <si>
    <t>2.5</t>
  </si>
  <si>
    <t>7.5</t>
  </si>
  <si>
    <t>8</t>
  </si>
  <si>
    <t>Dissertation/Major Project</t>
  </si>
  <si>
    <t>40</t>
  </si>
  <si>
    <t>10</t>
  </si>
  <si>
    <t>4</t>
  </si>
  <si>
    <t>20</t>
  </si>
  <si>
    <t>25</t>
  </si>
  <si>
    <t>2</t>
  </si>
  <si>
    <t>1</t>
  </si>
  <si>
    <t>30</t>
  </si>
  <si>
    <t>20 Credit @ Level 5</t>
  </si>
  <si>
    <t>30 Credit @ Level 5</t>
  </si>
  <si>
    <t>40 Credit @ Level 5</t>
  </si>
  <si>
    <t>50 Credit @ Level 5</t>
  </si>
  <si>
    <t>60 Credit @ Level 5</t>
  </si>
  <si>
    <t>1.5</t>
  </si>
  <si>
    <t>60</t>
  </si>
  <si>
    <t>KEY NOTES</t>
  </si>
  <si>
    <t xml:space="preserve">*Exams set at max 3hrs, this may be increased to 4hr22mins with reasonable adjustments and rest breaks. Any additional reasonable adjustments that would extend beyond 4hr22mins would require an alternative assessment method. </t>
  </si>
  <si>
    <t xml:space="preserve">*Word counts and page counts may differ as students can include tables and graphs to visualise data that would not be included in the word count. </t>
  </si>
  <si>
    <t xml:space="preserve">*Media productions and videos, whether animated or not, should take consideration of the preparation and creation of the video. This may include storyboarding, casting, script writing and production. </t>
  </si>
  <si>
    <t>*Presentations should remain within 20mins regardless of level of study or credit weighting, however, the requirements of the presentation can be altered to reflect level or challenge.</t>
  </si>
  <si>
    <t>*The time allocation for group presentations is not a multiple of the individual presentation alloted time.  Group presentations involve varied and different preparation and therefore this should be considered when allocating time for group presentations.</t>
  </si>
  <si>
    <t>20 Credit @ Level 7</t>
  </si>
  <si>
    <t>30 Credit @ Level 7</t>
  </si>
  <si>
    <t>40 Credit @ Level 7</t>
  </si>
  <si>
    <t>50 Credit @ Level 7</t>
  </si>
  <si>
    <t>60 Credit @ Level 7</t>
  </si>
  <si>
    <t>10 Credit @ Level 3 and 4</t>
  </si>
  <si>
    <t>10 Credit @ Level 5 and 6</t>
  </si>
  <si>
    <t>10 Credit @ Level 7</t>
  </si>
  <si>
    <t>Notional Hours</t>
  </si>
  <si>
    <t>Artefact</t>
  </si>
  <si>
    <t>1.25</t>
  </si>
  <si>
    <t>3.75</t>
  </si>
  <si>
    <t>Digital/Online - wiki/blog entries</t>
  </si>
  <si>
    <t>6</t>
  </si>
  <si>
    <t>15</t>
  </si>
  <si>
    <t>0.5</t>
  </si>
  <si>
    <t>Theme</t>
  </si>
  <si>
    <t>Title</t>
  </si>
  <si>
    <t>Type of Assessment</t>
  </si>
  <si>
    <t>Method</t>
  </si>
  <si>
    <t>Invigilated/ Proctored</t>
  </si>
  <si>
    <t>Description</t>
  </si>
  <si>
    <t>Pros</t>
  </si>
  <si>
    <t>Cons</t>
  </si>
  <si>
    <t>Feedback to Learners</t>
  </si>
  <si>
    <t>Reports, Reviews and Resources</t>
  </si>
  <si>
    <t>Continuous Assessment</t>
  </si>
  <si>
    <t>No</t>
  </si>
  <si>
    <t>Students write an abstract (short summary) of a research paper/article within a specified word limit e.g. 300–500 words.</t>
  </si>
  <si>
    <t>Skills development for summarising content 
Checks for understanding of content in order to summarise
Smaller word count allows for quicker turnaround of marks and feedback</t>
  </si>
  <si>
    <t>AI tools can be utilised for summarising large quantities of information without students understanding the content
Requires clear information on requirements and expectations</t>
  </si>
  <si>
    <t>Can be provided individually and quickly after submission due to smaller word count</t>
  </si>
  <si>
    <t xml:space="preserve">Annotated Bibiolographies - Students produce a list of texts, primary sources and internet sites on specified or agreed topics to a particular referencing convention.  They annote these with a commentary, which could include an evaluation of what they have read.  </t>
  </si>
  <si>
    <t>Promotes useful skills in reading and research as well as referencing
Requires students to analyse sources and can support deeper learning, including analysis of AI generated sources
Good link to real world with analytical and research skills
Can streamline marking through the use of specified sources of information</t>
  </si>
  <si>
    <t>Can be a new approach to students and may require in-class formative opportunities to practice 
Use of too many sources can restrict deeper learning
Can be more difficult to provide feedback on wide ranging and varied sources of information per student</t>
  </si>
  <si>
    <t>Can be time consuming due to range and depth of sources used but can be valuable</t>
  </si>
  <si>
    <t>Artefact - Students make or design something, e.g. radio broadcast, video clip, web page etc, useful as a group work exercise.</t>
  </si>
  <si>
    <t>Can allow students to develop creative skills and technical skills
Can allow students to develop independent learning skills and build confidence
Difficult to replicate using AI as based on type of artefact being created or content required
Artefact can be retained as portfolio of evidence for employers</t>
  </si>
  <si>
    <t>Can be difficult to identify if students received external help with producing the artefact
Can be difficult to identify student participation if undertaken as a group</t>
  </si>
  <si>
    <t xml:space="preserve">Individualised feedback can be provided as well as group based feedback if required </t>
  </si>
  <si>
    <t>Articles for different audiences - Students write on a particular topic(s) to an agreed length in a specific style e.g. a journal, newspaper or magazine.</t>
  </si>
  <si>
    <t xml:space="preserve">Skills development for tailoring content to a specific audience 
Checks for understanding of content in order to summarise
Can utilise AI to assess how students would alter content for specific audiences </t>
  </si>
  <si>
    <t xml:space="preserve">AI tools can be utilised for summarising large quantities of information for an intended audience
Requires clear information on requirements and expectations
</t>
  </si>
  <si>
    <t>Book, website, journal article - Students write an account or present an oral presentation on designated articles or other programmes e.g. TV/radio. These often include an evaluative element to demonstrate depth of reading and level of understanding in concise formats.</t>
  </si>
  <si>
    <t>Literature and other review skills development such as critical analysis skills
Can utilise AI to assess an existing review of same/similar content
Can help students bring multiple sources of information together to produce a review</t>
  </si>
  <si>
    <t xml:space="preserve">AI tools can be utilised for summarising large quantities of information and providing a review
Requires clear information on requirements and expectations
Can be undertaken using AI </t>
  </si>
  <si>
    <t>Continuous Assessment -Problem-based - Practical</t>
  </si>
  <si>
    <t>Continuous Assessment/Problem-based/Practical</t>
  </si>
  <si>
    <t>Students work through a case study/care plan to identify the problem(s) and to offer potential solutions; useful for assessing students’ understanding and for encouraging them to see links between theory and practice. Case studies could also be provided in advance of a time-constrained assessment (see Open Book Examination).  Students are provided with an initial dossier of papers to read, prioritise and work on, with a variety of tasks and new information given at intervals throughout the period of assessment. This simulates real practice where unknown elements and irrelevancies are often encountered.</t>
  </si>
  <si>
    <t>Link to real-world scenarios and authentic assessments
Develops analytical skills and adapatbility to respond to new elements within the assessment
Can use AI to generate content but will require students to identify links or causation
Develops emloyability skills for students
Can be undertaken individually or in a group with students taking on clear parts of the assessment</t>
  </si>
  <si>
    <t>Difficult to identify if a student has utilised AI to generate content 
Ongoing assessment requiring ongoing marking and feedback potentially 
If undertaken individually, difficult to identify if students has received information from other students due to long duration
Requires clear criteria regarding expectations and requirements, especially if used in group work
Time-consuing in terms of preparation for case study assessment</t>
  </si>
  <si>
    <t>Feedback can be provided at different stages of the assessment and individually or in group approaches</t>
  </si>
  <si>
    <t xml:space="preserve">Concept or Mind Map - Students ‘map out’ their understanding of a particular concept, idea or topic. </t>
  </si>
  <si>
    <t>Can help to identify and assess students' understanding of a topic
Can help students to reflect on their own understanding and identify gaps
Allows students to map their own progress in a way which makes sense to them
Can allow students to link theory/content together and identify pathways and broader views
Difficult to replicate using AI as based on own understanding</t>
  </si>
  <si>
    <t xml:space="preserve">Can be difficult for students if they do not fully understand the connections or broader view of a topic/theory
Can be difficult to mark without further dialogue with students to understand their process </t>
  </si>
  <si>
    <t>Can be time consuming due to range and depth of concepts maps and may required dialogue with students</t>
  </si>
  <si>
    <t>Design Reports - Students undertake a detailed design process for a component or system and present results in a written report format.</t>
  </si>
  <si>
    <t xml:space="preserve">Can help to remove anxiety of high stakes assessments as developed over time
Can help to scaffold the learning and assessment for students in sections
Can help to promote reflective practice with the long term format of the assessment
Relates to practical or similar, therefore limited opportunity for use of AI generated content
</t>
  </si>
  <si>
    <t>Timing and completion throughout the assessment to be monitored to avoid bunching at the end
Requires clear criteria including word counts to not disadvantage any students who may include more or less</t>
  </si>
  <si>
    <t>Feedback often later in assessment process therefore may not be timely to students</t>
  </si>
  <si>
    <t>Designing Learning Materials - Students prepare a learning package for a particular audience e.g. members of the public, school children etc. on a specified or agreed topic.</t>
  </si>
  <si>
    <t>Can develop skills when writing for specific audiences
Allows students to showcase creativity and adaptability
Can be undertaken individually or in a group
Can utilise AI to provide overview information which can be tailored to the specific audience or requirement
Requires students to have a good understanding of the topic in order to prepare materials and convey information</t>
  </si>
  <si>
    <t>Can utilise AI to generate the materials 
Greater flexibility in the requirements of the assessment can be more difficult to mark consistently 
Can be difficult for some students with lack of awareness/understanding of intended audience 
Can be difficult to identify student participation if undertaken as a group</t>
  </si>
  <si>
    <t>Individual and group feedback can be provided as well as peer feedback</t>
  </si>
  <si>
    <t>Students contribute to an online discussion for example, with their peers; this could be hosted on a Digital Learning Platform. Students keep an individual blog, e.g. to record their progress on a project, critically review something or create a wiki on a specific topic; Often used as part of a group project exercise.</t>
  </si>
  <si>
    <t>Can allow students to build confidence over time
Can develop summarising skills for students
Can encourage peer interaction and dialogic feedback between staff and students and between peers
Content can be generated online or via AI and assessed for validity</t>
  </si>
  <si>
    <t>Requires clear criteria regarding engagement e.g. how many entries and how much detail
Marking process can be longer due to numerous smaller pieces throughout or all at the end
Can cause inconsistencies when marking students' opinion versus factual information
Content can be generated via AI</t>
  </si>
  <si>
    <t>Dissertation</t>
  </si>
  <si>
    <t>Students complete an extended self-directed project resulting in a longer piece of academic writing, often involving original work.</t>
  </si>
  <si>
    <t>Research skills and review skills development for students
Allows students to focus on an area of interest
Ongoing feedback process with supervisors can explore ideas in depth as well as areas for enhancement
Content can be generated online or via AI and assessed for validity with students evaluating the content</t>
  </si>
  <si>
    <t>Marking process can be longer due to the content in the assessment
Content can be generated via AI</t>
  </si>
  <si>
    <t>Detailed feedback often provided through supervision and viva process</t>
  </si>
  <si>
    <r>
      <t xml:space="preserve">Students produce a short-moderate length piece of academic writing on specified or agreed topics within given parameters </t>
    </r>
    <r>
      <rPr>
        <i/>
        <sz val="11"/>
        <color theme="1"/>
        <rFont val="Aptos Narrow"/>
        <family val="2"/>
        <scheme val="minor"/>
      </rPr>
      <t>e.g.</t>
    </r>
    <r>
      <rPr>
        <sz val="11"/>
        <color theme="1"/>
        <rFont val="Aptos Narrow"/>
        <family val="2"/>
        <scheme val="minor"/>
      </rPr>
      <t xml:space="preserve"> word count, use of different literature sources </t>
    </r>
    <r>
      <rPr>
        <i/>
        <sz val="11"/>
        <color theme="1"/>
        <rFont val="Aptos Narrow"/>
        <family val="2"/>
        <scheme val="minor"/>
      </rPr>
      <t>etc . For Essay Examination, see Unseen Written Examination</t>
    </r>
  </si>
  <si>
    <t>Can allow students to develop and showcase analytical, research and summarising skills
Can show depth of knowledge
Can utilise AI to generate summary information which can then be reviewed by the students</t>
  </si>
  <si>
    <t xml:space="preserve">Time consuming to mark
Can be generated using AI and therefore difficult to identify student work
Marking can often be influenced by length, flow and grammar rather than the students' understanding 
Can be difficult to identify students' understanding and depth of knowledge
Higher frequency of academic misconduct particularly plagiarism </t>
  </si>
  <si>
    <t>Due to time required for marking, can lead to delays in timely feedback for students</t>
  </si>
  <si>
    <t>Students produce a short-moderate length piece of academic writing on specified or agreed topics within given parameters and in a foreign language e.g. word count, use of different literature sources etc. For Essay Examination, see Unseen Written Examination</t>
  </si>
  <si>
    <t xml:space="preserve">Can allow students to develop and showcase analytical, research and summarising skills
Can show depth of knowledge
Can utilise AI to generate summary information which can then be reviewed by the students
</t>
  </si>
  <si>
    <t>Exam</t>
  </si>
  <si>
    <t>Examination</t>
  </si>
  <si>
    <t>On Campus or Online</t>
  </si>
  <si>
    <t>Yes</t>
  </si>
  <si>
    <r>
      <t xml:space="preserve">An exam which requires students to actively engage with something, like read an article, analyse and interpret data </t>
    </r>
    <r>
      <rPr>
        <i/>
        <sz val="11"/>
        <rFont val="Aptos Narrow"/>
        <family val="2"/>
        <scheme val="minor"/>
      </rPr>
      <t>etc.</t>
    </r>
  </si>
  <si>
    <t>Can utilise student analytical skills as well as synthesising and interpreting 
Can provide the same environment and resources to all students
Can utilise AI generate content to then be analyses and evaluated 
Can increase opportunity for AI generated content</t>
  </si>
  <si>
    <t>Can be time-consuming in terms of preparation of materials
Requires clear criteria to identify difference between understanding and analysis 
Can increase opportunity for AI generated content
Can be disadvantage those with poorer study environments</t>
  </si>
  <si>
    <t>Feedback can be provided to students individually with additional generic cohort feedback</t>
  </si>
  <si>
    <t xml:space="preserve">Unseen examination which can feature papers in a number of formats (Short answer, multiple choice, Essay), which are sat either on campus or online in University approved spaces, independently invigilated or subject to remote proctoring.  </t>
  </si>
  <si>
    <t>Can assess level of students' understanding of a topic/research
Can allow students to develop an argument or application of theory at length, providing depth of knowledge
Usually familiar to majority of students in terms of method</t>
  </si>
  <si>
    <t>Often time pressured and high stakes adding anxiety for students
Can often showcase memory rather than understanding of topic/theme
Exam conditions are not suitable to all students learning needs/difficulties 
Large scale marking required can be time consuming and delays marks and feedback to students
Online exams depending on circumstances may allow for AI generate content to be included</t>
  </si>
  <si>
    <t>Yes/No</t>
  </si>
  <si>
    <t>Students answer questions in a time-constrained context, which have been released in advance of the examination. Alternatively, the examination topics may be released in advance, but the precise questions are unseen until the exam.</t>
  </si>
  <si>
    <t>Allows for more in-depth analysis and review of content
Allows for reflection and research development
Can be based around real world examples or workplace scenarios that are discipline specific</t>
  </si>
  <si>
    <t>Students may spend longer than advised on the assessment which may be unfair to those with poorer study situations
Susceptible to AI technology if using easily answered questions
Susceptible to academic misconduct outside of invigilated conditions</t>
  </si>
  <si>
    <t>Online</t>
  </si>
  <si>
    <t>A longer time-constrained examination where students can complete the paper at their own paper, across a predefined timeframe.  Students are not expected to spend the full time allowed working on the paper.  Reasonable adjustments are applied for individual students where relevant.</t>
  </si>
  <si>
    <t xml:space="preserve">Examination </t>
  </si>
  <si>
    <t xml:space="preserve">A time constrained seen or unseen examination paper sat on campus in a secure venue or online, normally with invigilation/remote proctoring, but students have access to specified external resources and materials, and reasonable adjustments are applied for individual students where relevant.  </t>
  </si>
  <si>
    <t xml:space="preserve">Examination paper with questions that are broken down into parts that each require a concise answer. </t>
  </si>
  <si>
    <t>Can align more closely to broader learning outcomes
Can assess breadth of knowledge
Fairer option than exams including choice of questions to answer
Can be quicker to mark and provide feedback to students
In-person removes option for AI generated content</t>
  </si>
  <si>
    <t xml:space="preserve">Can sometimes only assess breadth and not depth of knowledge
Requires time to design the questions
</t>
  </si>
  <si>
    <t>Exam - Practical</t>
  </si>
  <si>
    <t>On Campus</t>
  </si>
  <si>
    <t>A series of mini practical sessions conducted under timed conditions which creates potential for assessing a wide range of practical, analytical and interpretative skills.</t>
  </si>
  <si>
    <t>Skills development for students for performance/practical skills and explaining/synthesising information
Peer-assessment can help with skills development and confidence as well as build community
Allows for questions to be asked to assess student understanding
Questioning helps to reduce academic misconduct 
Reduces option for AI generated content</t>
  </si>
  <si>
    <t xml:space="preserve">Time-consuming approach depending on size of cohort
Requires clear information on requirements and expectations
Requires resources and organisational logistics </t>
  </si>
  <si>
    <t xml:space="preserve">Can provide immediate feedback </t>
  </si>
  <si>
    <t>Grant Application - Students use real/adapted versions of different grant application forms to plan a research project. This could be assessed using the published criteria as a basis for the marking criteria.</t>
  </si>
  <si>
    <t xml:space="preserve">Link to real-world scenarios and authentic assessments
Develops emloyability skills for students
Develops research skills and articulation of ideas, plans and thesis as well as ethics approval
Can utilise AI to develop content and be adapted by the student for required audience/criteria
Can link to ongoing research project assessment to ensure relevance and authenticity </t>
  </si>
  <si>
    <t>Difficult to identify if a student has utilised AI to generate content 
Difficult to identify student participation if undertaken as a group
Assessment criteria to clarify between execution of the grant application versus the research project being discussed</t>
  </si>
  <si>
    <t xml:space="preserve">Individual and group feedback can be provided </t>
  </si>
  <si>
    <t>Students write a report for all (or a designated sample) of a practical in a single lab book. Students are informed that a sample of lab books will be collected each week to mark any reports of labs completed in previous weeks; this encourages them to keep lab books up to date. Each student should be sampled the same number of times throughout the module with a designated number contributing to the assessment mark. 
Students produce a detailed written report of a practical activity, including experimental details, results and analysis of results and interpretations of these. Students either write up specific sections of a report each week, e.g. methods section or results section. Alternatively, students write practical reports in full but they are told in advance that only a percentage of the reports will be assessed.
Lab sheets given to students provide some of the write-up in full but leave sections such as error analysis, theoretical explanation etc. for the students to complete.
Students produce a written/oral report relating to a field/site visit.</t>
  </si>
  <si>
    <t>Can help to remove anxiety of high stakes assessments as developed over time
Can help to scaffold the learning and assessment for students in sections
Can help to promote reflective practice with the long term format of the assessment
Relates to practical or similar, therefore limited opportunity for use of AI generated content</t>
  </si>
  <si>
    <t>A multiple-choice question (MCQ) is composed of two parts: a stem that identifies the question or problem, and a set of alternatives or possible answers that contain a key that is the best answer to the question, and a number of distractors that are plausible but incorrect answers to the question.  Extended matching questions (EMQ) are similar to multiple choice questions, but responses are more in depth and require the students to apply more diagnostic reasoning.Normally an Unseen Examination (On Campus or online).</t>
  </si>
  <si>
    <t>Can assess breadth of knowledge
Develops decision making skills in students
Can allow for immediate feedback if designed into the assessment
Does not allow for use of online tools or AI generated answers</t>
  </si>
  <si>
    <t>Can be time consuming and challenging to produce effective MCQs
Students may choose options at random if they do not know and still choose correctly</t>
  </si>
  <si>
    <t>Immediate feedback can be very useful if of high quality and provides detail</t>
  </si>
  <si>
    <t>Continuous Assessmnet</t>
  </si>
  <si>
    <t xml:space="preserve">Students may create a media-based item, video, song, production or other piece. This will include planning, storyboarding, script writing, design, recording and editing before submission of the final piece. This work can be undertaken individually or as a group piece. </t>
  </si>
  <si>
    <t xml:space="preserve">Good links to real-world and industry 
Can help students to understand the full production process
Some, if not all, elements can be developed using generative AI, allowing for students to analyse the content
Allows for both individual and group work
Allows for creative freedom for the students throughout the process and decision making skills </t>
  </si>
  <si>
    <t>Can include a large amount of preparatory work which may or may not be included within the marking criteria
May be difficult to distinguish individual elements within a group piece
Can be developed using generative AI for some or all of the production process</t>
  </si>
  <si>
    <t>Individual and group feedback can be provided quickly following submission</t>
  </si>
  <si>
    <t>Media Profile - Students use pictures or headlines from newspapers and magazines to illustrate the public perception/profile of a particular aspect of a subject area; useful as a group work exercise.</t>
  </si>
  <si>
    <t xml:space="preserve">Link to real-world scenarios and authentic assessments
Can allow students to develop analytical skills in assessing evidence/resources
Can utilise AI and students can assess the validity of the content
If used within a group, students can be allocated specific aspects and work together to create a cohesive piece </t>
  </si>
  <si>
    <t xml:space="preserve">Difficult to identify if a student has utilised AI to generate content 
Difficult to identify student participation if undertaken as a group unless allocated clearly defined roles/themes
Can lead to inconsistencies in marking depending on what is produced or the theme identified </t>
  </si>
  <si>
    <t>Students are observed whilst undertaking a ‘performance’. This is commonly used in teaching classroom practice and laboratory work.</t>
  </si>
  <si>
    <t>Examination - Practical</t>
  </si>
  <si>
    <t>Objective Structured Skills Examination (OSSE) / Objective Structured Clinical Examination (OSCE)  / Objective Structured Practical Examination (OSPE) 
Students move around a series of testing stations being assessed on a number of learning outcomes and performative skills, each for a fixed period of time.</t>
  </si>
  <si>
    <t>Utilises a range of different skills in the students including decision-making
Requires students to link theory to practice
Allows for interaction and personalised feedback
Rotation patterns allows for assessment of many students at same time
Session can be recording for reflective purposes</t>
  </si>
  <si>
    <t>Can be time consuming to set up and administer and requires resources
Scenarios need to reflect real-world to maintain authenticity
Can be stressful for some students
Can compartmentalise student knowledge and skills</t>
  </si>
  <si>
    <t>Can provide immediate feedback</t>
  </si>
  <si>
    <t>Continuous Assessment - Problem Based</t>
  </si>
  <si>
    <t>Students write a number of small pieces of work (‘patches’), which they then have to later ‘stitch’ together in a reflective commentary. The patches and the tasks upon which they are based are discrete and complete entities in their own right and can help contribute to a holistic understanding of the module content.</t>
  </si>
  <si>
    <t>Builds over time so avoids pressure of a single assessment
Can help support a whole programme view, rather than individual module(s)
Can build over time with additional learning and skills
Allows students to reflect on their own development as they progress through the work</t>
  </si>
  <si>
    <t>Requires clear criteria regarding content and expectations to ensure all elements are undertaken
May require additional support if using specific software to support the assessment
Formative feedback can increase workload but can be very beneficial to student progress through the assessment</t>
  </si>
  <si>
    <t>Formative feedback helps student progress through the patches</t>
  </si>
  <si>
    <t xml:space="preserve">Examination - Practical / Oral </t>
  </si>
  <si>
    <r>
      <t xml:space="preserve">Students are required to give some form of performance, </t>
    </r>
    <r>
      <rPr>
        <i/>
        <sz val="11"/>
        <rFont val="Aptos Narrow"/>
        <family val="2"/>
        <scheme val="minor"/>
      </rPr>
      <t>e.g</t>
    </r>
    <r>
      <rPr>
        <sz val="11"/>
        <rFont val="Aptos Narrow"/>
        <family val="2"/>
        <scheme val="minor"/>
      </rPr>
      <t xml:space="preserve">. concert, play, dance, </t>
    </r>
    <r>
      <rPr>
        <i/>
        <sz val="11"/>
        <rFont val="Aptos Narrow"/>
        <family val="2"/>
        <scheme val="minor"/>
      </rPr>
      <t>etc.</t>
    </r>
  </si>
  <si>
    <t>Skills development for students for performance skills and explaining/synthesising information
Peer-assessment can help with skills development and confidence as well as build community
Allows for questions to be asked to assess student understanding
Questioning helps to reduce academic misconduct 
AI can be utilised to generate content for students to review or debate during performance</t>
  </si>
  <si>
    <t>Time-consuming approach depending on size of cohort
Balance assessment of content versus performance skills and confidence
Expected standards can increase as more performance are undertaken and assessed
AI may be utilised for creating presentation content but can be mitigated against with questioning during performance</t>
  </si>
  <si>
    <t>A sequence of elements (which may comprise a range of other assessment formats) which a student submits in a collated way.</t>
  </si>
  <si>
    <t>Development over time allows for long term view of content and can adapt to changes in skills and knowledge
Can be developed to reflect the student and their own achievements, less chance of academic misconduct
Useful reflective tool for students
Can be utilised for dialogic feedback between staff and students and between peers
Builds over time so avoids pressure of a single assessment</t>
  </si>
  <si>
    <t>Marking process can be longer due to numerous smaller pieces throughout or all at the end
If using multiple markers, can lead to inconsistencies in their view of the portfolio</t>
  </si>
  <si>
    <t>Feedback can be good if provided during development of the portfolio rather than at the end</t>
  </si>
  <si>
    <t>Students produce a poster (physical or digital) on a particular topic.</t>
  </si>
  <si>
    <t xml:space="preserve">Can allow for creativity and choice in poster topic/design
Can support visual learners
Can support reflective practice as well as summarising of information to highlight key points
Can be retained as evidence in a portfolio for employment
Can be difficult to generate via AI but AI content could be utilised </t>
  </si>
  <si>
    <t>Difficult to assess consistently if students have option to select topic
Can advantage those with better resources if using printed posters or subscription software
Difficulty in assessing visual representation versus content
Can cause inconsistenties in marking between markers due to subjectivity
Content can be generated via AI</t>
  </si>
  <si>
    <t>Formative feedback can be very useful along with dialogue based opportunities between staff and students</t>
  </si>
  <si>
    <t>Presentation</t>
  </si>
  <si>
    <t xml:space="preserve">Continuous Assessment </t>
  </si>
  <si>
    <t>Students give an oral presentation on a particular topic for a specified length of time and could also prepare associated handout(s). Can usefully be combined with self- and peer-assessment.</t>
  </si>
  <si>
    <t>Skills development for students for presentation skills and explaining/synthesising information
Peer-assessment can help with skills development and confidence as well as build community
Allows for questions to be asked to assess student understanding
Questioning helps to reduce academic misconduct 
AI can be utilised to generate content for students to review or debate during presentation</t>
  </si>
  <si>
    <t>Time-consuming approach depending on size of cohort
Balance assessment of content versus presentation skills and confidence
Expected standards can increase as more presentations are undertaken and assessed
AI may be utilised for creating presentation content but can be mitigated against with questioning during presentation</t>
  </si>
  <si>
    <t xml:space="preserve">Students give an oral presentation on a particular topic for a specified length of time and could also prepare associated handout(s). Can usefully be combined with self- and peer-assessment. </t>
  </si>
  <si>
    <t>Students complete problem sheets, e.g. on a weekly basis. This can be a useful way of providing regular formative feedback on students’ work and/or involving elements of self- and peer assessment.</t>
  </si>
  <si>
    <t>Can support reflective practice and development of knowledge and skill
Can support decision making skills and identification of problems
Good link to real world with use of project management style tools
Content can be generated online or via AI and assessed for validity
Can be undertaken individually or in a group with students taking on clear parts of the assessment</t>
  </si>
  <si>
    <t>Requires regular formative feedback which can be time consuming
Content can be generated via AI
If using in a group-based assessment, can be difficult to identify student participation unless allocated prior</t>
  </si>
  <si>
    <t>Formative feedback to support student development and confidence</t>
  </si>
  <si>
    <t>Question Banks - Students are assessed on their ability to produce a certain number of questions on a topic. This helps students to recognise what they do and do not understand about a topic and is a useful way for staff to collate a question bank that could be used for quick formative quizzes throughout the module.</t>
  </si>
  <si>
    <t>Can help to build confidence in identifying how much students have learnt and gaps in knowlegde
Can help to identify key difficult concepts to raise to staff for further development
Whilst content could be generated online or via AI, the reflective element may limit this
Can be utilised with future cohorts to assess understanding</t>
  </si>
  <si>
    <t>Can be difficult to identify gaps in knowledge if the students cannot recognise them
Students can often be resistant to reflective practice therefore limiting engagement and depth
Consistency in marking may be difficult with different questions based on the students' individual understanding
Whilst content could be generated online or via AI, the reflective element may limit this</t>
  </si>
  <si>
    <t>Whilst quick to mark and turnaround on feedback quicker, personalised feedback may be more difficult with reflective element and require further dialogue</t>
  </si>
  <si>
    <t>Students keep diaries, journals or blogs in which they record their experiences (particularly during internships or placements etc). They can be asked to write about a critical incident in terms of context, what happened, the outcomes, how theoretical material they have learnt underpins the process and how they would do things differently in future.
Students check off lists of activities and outcomes during a period of learning. For example, they could be asked to indicate competencies which they have practised to a specific level during a work placement. 
Students record their learning over a period of time, interspersing narrative with a reflective commentary which could support the development of an action plan.
Students complete problem sheets, e.g. on a weekly basis. This can be a useful way of providing regular formative feedback on students’ work and/or involving elements of self- and peer assessment.</t>
  </si>
  <si>
    <t>Ongoing portfolio of evidence can support student reflection and progression
Depending on requirements, can be difficult to replicate in AI due to reflective nature
Ongoing portfolio of evidence can support student reflection and progression
Depending on requirements, can be difficult to replicate in AI due to reflective nature
Reflective writing to support students development and identification of gaps and achievements
Development of students analytical skills, creativity and independent learning
Supports ongoing dialogue with staff and peers for development
Builds over time so avoids pressure of a single assessment</t>
  </si>
  <si>
    <t>AI can be utilised to summarise or write parts of the entries
Marking across multiple different items or requirements can lead to inconsistencies 
Reflective writing can be a difficult skill to develop for students and builds over time
Student buy-in may be low due to dislike for reflective practice
Requires specific criteria to ensure it can be marked fairly and consistently between staff and students</t>
  </si>
  <si>
    <t>Individual feedback required to respond fully to individual student reflections</t>
  </si>
  <si>
    <t>Potential for sampling wide range of practical, analytical and interpretative skills. Can assess wide application of knowledge, understanding and skills.</t>
  </si>
  <si>
    <t xml:space="preserve">Can help to remove anxiety of high stakes assessments as developed over time
Can help to scaffold the learning and assessment for students in sections
Can help to promote reflective practice with the long term format of the assessment
Relates to practical or similar, therefore limited opportunity for use of AI generated content, however AI can be used in support of different areas of the research project
Can support peer assessment and reflection </t>
  </si>
  <si>
    <r>
      <t xml:space="preserve">Students write or enact a particular role, </t>
    </r>
    <r>
      <rPr>
        <i/>
        <sz val="11"/>
        <rFont val="Aptos Narrow"/>
        <family val="2"/>
        <scheme val="minor"/>
      </rPr>
      <t>e.g.</t>
    </r>
    <r>
      <rPr>
        <sz val="11"/>
        <rFont val="Aptos Narrow"/>
        <family val="2"/>
        <scheme val="minor"/>
      </rPr>
      <t xml:space="preserve"> a journal reviewer/editor, consultant, art critic </t>
    </r>
    <r>
      <rPr>
        <i/>
        <sz val="11"/>
        <rFont val="Aptos Narrow"/>
        <family val="2"/>
        <scheme val="minor"/>
      </rPr>
      <t>etc</t>
    </r>
    <r>
      <rPr>
        <sz val="11"/>
        <rFont val="Aptos Narrow"/>
        <family val="2"/>
        <scheme val="minor"/>
      </rPr>
      <t>. This type of assignment could be paired up, for example, with a grant application exercise.</t>
    </r>
  </si>
  <si>
    <t>Skills development for tailoring content to a specific audience 
Checks for understanding of content in order to summarise
Can utilise AI to assess how students would alter content for specific audiences 
Can develop empathy skills in students understanding other pespectives
Useful assessment within larger assessment piece such as research project</t>
  </si>
  <si>
    <t xml:space="preserve">AI tools can be utilised for summarising large quantities of information for an intended audience
Can be difficult for certain students due to learning difficulties and understanding perspectives of others
If presentation format adopted, expectations of marker can increase following prior presentations
</t>
  </si>
  <si>
    <t>Feedback can be immediate on presentation style format, may take longer for written role plays</t>
  </si>
  <si>
    <r>
      <t xml:space="preserve">Text or virtual computer-based simulations are provided for students who are required to answer questions, resolve problems, perform tasks and take actions </t>
    </r>
    <r>
      <rPr>
        <i/>
        <sz val="11"/>
        <rFont val="Aptos Narrow"/>
        <family val="2"/>
        <scheme val="minor"/>
      </rPr>
      <t>etc.</t>
    </r>
    <r>
      <rPr>
        <sz val="11"/>
        <rFont val="Aptos Narrow"/>
        <family val="2"/>
        <scheme val="minor"/>
      </rPr>
      <t xml:space="preserve"> according to changing circumstances within the simulation, which are usually time constrained.</t>
    </r>
  </si>
  <si>
    <t>Innovative and can be enjoyable assessment method for the student
Can utilise student skills and knowledge, including technical skills and professional competencies
Can bring together theory and practice and promote higher level thinking
Good links with real world and authentic assessment</t>
  </si>
  <si>
    <t>Can be stressful for some students
Requires resource and software, as well as high level of organisation
Can require formative opportunities to practice if new software, environment, approach for students
If using in group based assessment, can be difficult to identify student participation  
Student absence may impact effectiveness of simulation</t>
  </si>
  <si>
    <t>Feedback can be provided immediately, both group or individually</t>
  </si>
  <si>
    <t xml:space="preserve">Time constrained tests usually sat in class and formally invigilated and sat securely, with an unseen or seen paper. </t>
  </si>
  <si>
    <t>Can align more closely to broader learning outcomes
Can assess breadth of knowledge
Can provide useful formative feedback to students
Can be quicker to mark and provide feedback to students
In-person removes option for AI generated content</t>
  </si>
  <si>
    <t>Can sometimes only assess breadth and not depth of knowledge
Requires time to design the questions
Can be stressful for some students depending on prior notice</t>
  </si>
  <si>
    <t>An oral defence of a dissertation or thesis, where the student answers questions about their work from experts.</t>
  </si>
  <si>
    <t>Authentic assessment developing skills for students in discussing their work/research
Valued dialogue between staff and students
Generally more enjoyable for staff compared to marking essays/large written pieces
Can assess level of students' understanding of a topic/research
Robust method of assessment against academic misconduct</t>
  </si>
  <si>
    <t>Students' lack of confidence resulting in anxiety pre-assessment so can require low-stakes practice opportunities
Potential bias based on appearance
Difficulties for students where English is not their first language
Reliability regarding decisions by staff due to differing views and opinions</t>
  </si>
  <si>
    <t>Can provide immediate feedback or in follow-up</t>
  </si>
  <si>
    <t>Reasonable Adjustment Type</t>
  </si>
  <si>
    <t>Considerations</t>
  </si>
  <si>
    <t>Support Available to Learner</t>
  </si>
  <si>
    <t>Support Not Available to Learner</t>
  </si>
  <si>
    <t>Indicative Reasonable Adjustments</t>
  </si>
  <si>
    <t>Continuous Assessment adjustments - written</t>
  </si>
  <si>
    <t>Access to resources online or on campus
Access to computer</t>
  </si>
  <si>
    <t>Study Support, Proof Reading, Academic Mentoring, access to computer/internet and other resources</t>
  </si>
  <si>
    <t>N/A</t>
  </si>
  <si>
    <t>Study Support and SPLD Marking Guidelines apply; consideration of extensions to deadlines.  Consideration of how some students may engage in any group aspects.</t>
  </si>
  <si>
    <t>Access to specific software or physical resources - cost implication?</t>
  </si>
  <si>
    <t xml:space="preserve">Access to specific software </t>
  </si>
  <si>
    <t>Access to resources online or on campus
Access to computer
Access to any practical elements</t>
  </si>
  <si>
    <t>Access to resources online or on campus</t>
  </si>
  <si>
    <t>Examination preparation and Revision support</t>
  </si>
  <si>
    <t>additional time; reduction in expectation (e.g.fewer questions answered); coloured paper; enlarged font; rest breaks; separate room; SPLD Marking Guidelines; Use of PC or Scribe/Reader; alternative assessment provision.</t>
  </si>
  <si>
    <t>Individual examination adjustments - written</t>
  </si>
  <si>
    <t>Additional learning needs or disabilities</t>
  </si>
  <si>
    <t>additional time; reduction in expectation (e.g.fewer questions answered); coloured paper; enlarged font rest breaks; separate room; SPLD Marking Guidelines; Use of PC or Scribe/Reader; alternative assessment provision.</t>
  </si>
  <si>
    <t>Access to online or on campus resources
Access to computer
Access to appropriate study environment</t>
  </si>
  <si>
    <t>Study Support, Proof Reading, Academic Mentoring</t>
  </si>
  <si>
    <t>additional time; reduction in expectation (e.g.fewer questions answered); coloured paper; enlarged font rest breaks; SPLD Marking Guidelines; Use of  Scribe/Reader; alternative assessment provision.</t>
  </si>
  <si>
    <t>Individual examination adjustments - written/practical</t>
  </si>
  <si>
    <t>Physical disabilities within practical setting</t>
  </si>
  <si>
    <t>Access to resources online or on campus
Access to computer
Student absence from practical element</t>
  </si>
  <si>
    <t>Individual examination adjustments - practical</t>
  </si>
  <si>
    <t>Physical disabilities/communication difficulties within practical setting</t>
  </si>
  <si>
    <t>additional time; reduction in expectation (e.g.fewer stations); coloured paper; enlarged font; rest breaks; separate room; SPLD Marking Guidelines; Use of Scribe/Reader; alternative assessment provision**.</t>
  </si>
  <si>
    <t>Access to resources online or on campus
Access to computer
Student absence - missed patch</t>
  </si>
  <si>
    <t>additional time; reduction in expectation (e.g.shorter performance); rest breaks; separate room; SPLD Marking Guidelines; alternative assessment provision*.</t>
  </si>
  <si>
    <t>Continuous Assessment adjustments - Oral</t>
  </si>
  <si>
    <t>Additional learning needs or difficulties with communication</t>
  </si>
  <si>
    <t>cosideration of deadlines; additional time; alternative approach - e.g. podcast, online presentation; alternative assessment format - e.g Poster</t>
  </si>
  <si>
    <t>Access to resources online or on campus
Access to computer
Student absence - missed a week</t>
  </si>
  <si>
    <t>Study Support and SPLD Marking Guidelines apply; consideration of extensions to deadlines.  Consider alternate methods to engage in role play e.g. remotely, podcast. Consideration of how some students may engage in any group aspects. Alternative assessment may be required for physical role play elements.</t>
  </si>
  <si>
    <t>Individual examination adjustments - Oral</t>
  </si>
  <si>
    <t>Additional learning needs or disabilities, communication difficulties</t>
  </si>
  <si>
    <t xml:space="preserve">additional time;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</si>
</sst>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Aptos Narrow"/>
      <family val="2"/>
      <scheme val="minor"/>
    </font>
    <font>
      <b/>
      <sz val="11"/>
      <color theme="1"/>
      <name val="Aptos Narrow"/>
      <family val="2"/>
      <scheme val="minor"/>
    </font>
    <font>
      <b/>
      <sz val="12"/>
      <color theme="1"/>
      <name val="Aptos Narrow"/>
      <family val="2"/>
      <scheme val="minor"/>
    </font>
    <font>
      <sz val="11"/>
      <name val="Aptos Narrow"/>
      <family val="2"/>
      <scheme val="minor"/>
    </font>
    <font>
      <sz val="11"/>
      <color theme="1"/>
      <name val="Aptos Narrow"/>
      <family val="2"/>
      <scheme val="minor"/>
    </font>
    <font>
      <sz val="11"/>
      <color rgb="FFFF0000"/>
      <name val="Aptos Narrow"/>
      <family val="2"/>
      <scheme val="minor"/>
    </font>
    <font>
      <b/>
      <sz val="11"/>
      <name val="Aptos Narrow"/>
      <family val="2"/>
      <scheme val="minor"/>
    </font>
    <font>
      <i/>
      <sz val="11"/>
      <color theme="1"/>
      <name val="Aptos Narrow"/>
      <family val="2"/>
      <scheme val="minor"/>
    </font>
    <font>
      <i/>
      <sz val="11"/>
      <name val="Aptos Narrow"/>
      <family val="2"/>
      <scheme val="minor"/>
    </font>
    <font>
      <u/>
      <sz val="11"/>
      <color theme="10"/>
      <name val="Aptos Narrow"/>
      <family val="2"/>
      <scheme val="minor"/>
    </font>
    <font>
      <sz val="8"/>
      <name val="Aptos Narrow"/>
      <family val="2"/>
      <scheme val="minor"/>
    </font>
    <font>
      <b/>
      <sz val="14"/>
      <color theme="1"/>
      <name val="Aptos Narrow"/>
      <family val="2"/>
      <scheme val="minor"/>
    </font>
    <font>
      <b/>
      <sz val="11"/>
      <color theme="0"/>
      <name val="Aptos Narrow"/>
      <family val="2"/>
      <scheme val="minor"/>
    </font>
    <font>
      <b/>
      <sz val="16"/>
      <color theme="1"/>
      <name val="Aptos Narrow"/>
      <family val="2"/>
      <scheme val="minor"/>
    </font>
    <font>
      <b/>
      <sz val="14"/>
      <color theme="0"/>
      <name val="Aptos Narrow"/>
      <family val="2"/>
      <scheme val="minor"/>
    </font>
    <font>
      <sz val="14"/>
      <color theme="1"/>
      <name val="Aptos Narrow"/>
      <family val="2"/>
      <scheme val="minor"/>
    </font>
    <font>
      <sz val="11"/>
      <color theme="0"/>
      <name val="Aptos Narrow"/>
      <family val="2"/>
      <scheme val="minor"/>
    </font>
  </fonts>
  <fills count="7">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3" tint="0.89999084444715716"/>
        <bgColor indexed="64"/>
      </patternFill>
    </fill>
    <fill>
      <patternFill patternType="solid">
        <fgColor theme="0" tint="-4.9989318521683403E-2"/>
        <bgColor indexed="64"/>
      </patternFill>
    </fill>
    <fill>
      <patternFill patternType="solid">
        <fgColor theme="3"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right/>
      <top/>
      <bottom style="thin">
        <color indexed="64"/>
      </bottom>
      <diagonal/>
    </border>
  </borders>
  <cellStyleXfs count="2">
    <xf numFmtId="0" fontId="0" fillId="0" borderId="0"/>
    <xf numFmtId="0" fontId="9" fillId="0" borderId="0" applyNumberFormat="0" applyFill="0" applyBorder="0" applyAlignment="0" applyProtection="0"/>
  </cellStyleXfs>
  <cellXfs count="96">
    <xf numFmtId="0" fontId="0" fillId="0" borderId="0" xfId="0"/>
    <xf numFmtId="0" fontId="1" fillId="0" borderId="1" xfId="0" applyFont="1" applyBorder="1" applyAlignment="1">
      <alignment horizontal="center" vertical="center" wrapText="1"/>
    </xf>
    <xf numFmtId="0" fontId="2" fillId="0" borderId="1" xfId="0" applyFont="1" applyBorder="1" applyAlignment="1">
      <alignment horizontal="left"/>
    </xf>
    <xf numFmtId="0" fontId="0" fillId="0" borderId="1" xfId="0" applyBorder="1" applyAlignment="1">
      <alignment horizontal="center" vertical="center"/>
    </xf>
    <xf numFmtId="0" fontId="0" fillId="0" borderId="1" xfId="0" applyBorder="1" applyAlignment="1">
      <alignment horizontal="center" vertical="center" wrapText="1"/>
    </xf>
    <xf numFmtId="9" fontId="0" fillId="0" borderId="1" xfId="0" applyNumberFormat="1" applyBorder="1" applyAlignment="1">
      <alignment horizontal="center" vertical="center" wrapText="1"/>
    </xf>
    <xf numFmtId="0" fontId="0" fillId="0" borderId="1" xfId="0" applyBorder="1" applyAlignment="1">
      <alignment horizontal="left"/>
    </xf>
    <xf numFmtId="9" fontId="0" fillId="0" borderId="1" xfId="0" applyNumberFormat="1" applyBorder="1" applyAlignment="1">
      <alignment horizontal="center" vertical="center"/>
    </xf>
    <xf numFmtId="0" fontId="0" fillId="0" borderId="0" xfId="0" applyAlignment="1">
      <alignment horizontal="left"/>
    </xf>
    <xf numFmtId="0" fontId="0" fillId="0" borderId="1" xfId="0" applyBorder="1" applyAlignment="1">
      <alignment horizontal="center"/>
    </xf>
    <xf numFmtId="0" fontId="3" fillId="0" borderId="1" xfId="0" applyFont="1" applyBorder="1" applyAlignment="1">
      <alignment horizontal="center" vertical="center"/>
    </xf>
    <xf numFmtId="9" fontId="3" fillId="0" borderId="1"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center"/>
    </xf>
    <xf numFmtId="0" fontId="1" fillId="0" borderId="1" xfId="0" applyFont="1" applyBorder="1" applyAlignment="1">
      <alignment horizontal="center"/>
    </xf>
    <xf numFmtId="49" fontId="0" fillId="0" borderId="1" xfId="0" applyNumberFormat="1" applyBorder="1" applyAlignment="1">
      <alignment horizontal="center"/>
    </xf>
    <xf numFmtId="49" fontId="1" fillId="2" borderId="1" xfId="0" applyNumberFormat="1" applyFont="1" applyFill="1" applyBorder="1" applyAlignment="1">
      <alignment horizontal="center" vertical="center" wrapText="1"/>
    </xf>
    <xf numFmtId="49" fontId="0" fillId="0" borderId="1" xfId="0" applyNumberFormat="1" applyBorder="1" applyAlignment="1">
      <alignment horizontal="center" vertical="center" wrapText="1"/>
    </xf>
    <xf numFmtId="49" fontId="0" fillId="0" borderId="0" xfId="0" applyNumberFormat="1" applyAlignment="1">
      <alignment horizontal="center"/>
    </xf>
    <xf numFmtId="0" fontId="1" fillId="0" borderId="1" xfId="0" applyFont="1" applyBorder="1" applyAlignment="1">
      <alignment horizontal="left"/>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vertical="center" wrapText="1"/>
    </xf>
    <xf numFmtId="0" fontId="1" fillId="0" borderId="1" xfId="0" applyFont="1" applyBorder="1" applyAlignment="1">
      <alignment vertical="center" wrapText="1"/>
    </xf>
    <xf numFmtId="0" fontId="3" fillId="0" borderId="1" xfId="0" applyFont="1" applyBorder="1" applyAlignment="1">
      <alignment vertical="center" wrapText="1"/>
    </xf>
    <xf numFmtId="0" fontId="0" fillId="0" borderId="1" xfId="0" applyBorder="1" applyAlignment="1">
      <alignment vertical="center" wrapText="1"/>
    </xf>
    <xf numFmtId="0" fontId="5" fillId="0" borderId="0" xfId="0" applyFont="1"/>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6" fillId="0" borderId="1" xfId="0" applyFont="1" applyBorder="1" applyAlignment="1">
      <alignment vertical="center" wrapText="1"/>
    </xf>
    <xf numFmtId="0" fontId="3" fillId="0" borderId="0" xfId="0" applyFont="1"/>
    <xf numFmtId="0" fontId="6" fillId="0" borderId="1" xfId="0" applyFont="1" applyBorder="1" applyAlignment="1">
      <alignment horizontal="left" vertical="center" wrapText="1"/>
    </xf>
    <xf numFmtId="0" fontId="1" fillId="0" borderId="1" xfId="0" applyFont="1" applyBorder="1" applyAlignment="1">
      <alignment horizontal="left" vertical="center" wrapText="1"/>
    </xf>
    <xf numFmtId="0" fontId="0" fillId="0" borderId="0" xfId="0" applyAlignment="1">
      <alignment vertical="center" wrapText="1"/>
    </xf>
    <xf numFmtId="0" fontId="6" fillId="2" borderId="1" xfId="1" applyFont="1" applyFill="1" applyBorder="1" applyAlignment="1">
      <alignment vertical="center" wrapText="1"/>
    </xf>
    <xf numFmtId="0" fontId="6" fillId="2" borderId="1" xfId="1" applyFont="1" applyFill="1" applyBorder="1" applyAlignment="1">
      <alignment horizontal="left" vertical="center" wrapText="1"/>
    </xf>
    <xf numFmtId="0" fontId="5" fillId="0" borderId="0" xfId="0" applyFont="1" applyAlignment="1">
      <alignment horizontal="center"/>
    </xf>
    <xf numFmtId="0" fontId="5"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49" fontId="3" fillId="0" borderId="0" xfId="0" applyNumberFormat="1" applyFont="1" applyAlignment="1">
      <alignment horizontal="center"/>
    </xf>
    <xf numFmtId="0" fontId="3" fillId="0" borderId="0" xfId="0" applyFont="1" applyAlignment="1">
      <alignment horizontal="center"/>
    </xf>
    <xf numFmtId="0" fontId="1" fillId="0" borderId="1" xfId="0" applyFont="1" applyBorder="1" applyAlignment="1">
      <alignment horizontal="center" wrapText="1"/>
    </xf>
    <xf numFmtId="0" fontId="5" fillId="0" borderId="1" xfId="0" applyFont="1" applyBorder="1" applyAlignment="1">
      <alignment horizontal="left"/>
    </xf>
    <xf numFmtId="0" fontId="5" fillId="0" borderId="1" xfId="0" applyFont="1" applyBorder="1"/>
    <xf numFmtId="0" fontId="5" fillId="0" borderId="0" xfId="0" applyFont="1" applyAlignment="1">
      <alignment horizontal="left"/>
    </xf>
    <xf numFmtId="1" fontId="1" fillId="2" borderId="1" xfId="0" applyNumberFormat="1" applyFont="1" applyFill="1" applyBorder="1" applyAlignment="1">
      <alignment horizontal="center" vertical="center" wrapText="1"/>
    </xf>
    <xf numFmtId="1" fontId="0" fillId="0" borderId="1" xfId="0" applyNumberFormat="1" applyBorder="1" applyAlignment="1">
      <alignment horizontal="center" vertical="center" wrapText="1"/>
    </xf>
    <xf numFmtId="1" fontId="0" fillId="0" borderId="0" xfId="0" applyNumberFormat="1" applyAlignment="1">
      <alignment horizontal="left"/>
    </xf>
    <xf numFmtId="9" fontId="0" fillId="0" borderId="0" xfId="0" applyNumberFormat="1" applyAlignment="1">
      <alignment horizontal="center"/>
    </xf>
    <xf numFmtId="0" fontId="1" fillId="0" borderId="0" xfId="0" applyFont="1" applyAlignment="1">
      <alignment horizontal="center"/>
    </xf>
    <xf numFmtId="0" fontId="1" fillId="0" borderId="7" xfId="0" applyFont="1" applyBorder="1" applyAlignment="1">
      <alignment horizontal="center"/>
    </xf>
    <xf numFmtId="0" fontId="11" fillId="0" borderId="0" xfId="0" applyFont="1"/>
    <xf numFmtId="0" fontId="1" fillId="0" borderId="0" xfId="0" applyFont="1"/>
    <xf numFmtId="0" fontId="1" fillId="0" borderId="8" xfId="0" applyFont="1" applyBorder="1" applyAlignment="1">
      <alignment horizontal="center"/>
    </xf>
    <xf numFmtId="0" fontId="15" fillId="0" borderId="0" xfId="0" applyFont="1"/>
    <xf numFmtId="0" fontId="1" fillId="3" borderId="5" xfId="0" applyFont="1" applyFill="1" applyBorder="1" applyAlignment="1">
      <alignment vertical="center" wrapText="1"/>
    </xf>
    <xf numFmtId="0" fontId="1" fillId="3" borderId="0" xfId="0" applyFont="1" applyFill="1" applyAlignment="1">
      <alignment vertical="center" wrapText="1"/>
    </xf>
    <xf numFmtId="0" fontId="7" fillId="0" borderId="1" xfId="0" applyFont="1" applyBorder="1" applyAlignment="1">
      <alignment wrapText="1"/>
    </xf>
    <xf numFmtId="0" fontId="7" fillId="0" borderId="0" xfId="0" applyFont="1" applyAlignment="1">
      <alignment wrapText="1"/>
    </xf>
    <xf numFmtId="0" fontId="0" fillId="4" borderId="0" xfId="0" applyFill="1" applyAlignment="1">
      <alignment horizontal="center"/>
    </xf>
    <xf numFmtId="0" fontId="0" fillId="5" borderId="3" xfId="0" applyFill="1" applyBorder="1" applyAlignment="1">
      <alignment horizontal="center"/>
    </xf>
    <xf numFmtId="0" fontId="0" fillId="5" borderId="0" xfId="0" applyFill="1" applyAlignment="1">
      <alignment horizontal="center"/>
    </xf>
    <xf numFmtId="0" fontId="0" fillId="5" borderId="2" xfId="0" applyFill="1" applyBorder="1" applyAlignment="1">
      <alignment horizontal="center"/>
    </xf>
    <xf numFmtId="0" fontId="12" fillId="6" borderId="0" xfId="0" applyFont="1" applyFill="1" applyAlignment="1">
      <alignment horizontal="center" vertical="center"/>
    </xf>
    <xf numFmtId="0" fontId="12" fillId="6" borderId="0" xfId="0" applyFont="1" applyFill="1" applyAlignment="1">
      <alignment horizontal="center" vertical="center" wrapText="1"/>
    </xf>
    <xf numFmtId="0" fontId="3" fillId="4" borderId="0" xfId="0" applyFont="1" applyFill="1" applyAlignment="1">
      <alignment horizontal="center" vertical="center"/>
    </xf>
    <xf numFmtId="9" fontId="3" fillId="4" borderId="0" xfId="0" applyNumberFormat="1" applyFont="1" applyFill="1" applyAlignment="1">
      <alignment horizontal="center" vertical="center" wrapText="1"/>
    </xf>
    <xf numFmtId="0" fontId="0" fillId="4" borderId="0" xfId="0" applyFill="1" applyAlignment="1">
      <alignment horizontal="center" vertical="center"/>
    </xf>
    <xf numFmtId="9" fontId="0" fillId="4" borderId="0" xfId="0" applyNumberFormat="1" applyFill="1" applyAlignment="1">
      <alignment horizontal="center" vertical="center" wrapText="1"/>
    </xf>
    <xf numFmtId="9" fontId="0" fillId="4" borderId="0" xfId="0" applyNumberFormat="1" applyFill="1" applyAlignment="1">
      <alignment horizontal="center" vertical="center"/>
    </xf>
    <xf numFmtId="0" fontId="12" fillId="6" borderId="0" xfId="0" applyFont="1" applyFill="1" applyAlignment="1">
      <alignment horizontal="center"/>
    </xf>
    <xf numFmtId="0" fontId="11" fillId="0" borderId="0" xfId="0" applyFont="1" applyAlignment="1">
      <alignment horizontal="left" wrapText="1"/>
    </xf>
    <xf numFmtId="0" fontId="0" fillId="4" borderId="0" xfId="0" applyFill="1" applyAlignment="1">
      <alignment horizontal="center" vertical="center"/>
    </xf>
    <xf numFmtId="0" fontId="13" fillId="0" borderId="0" xfId="0" applyFont="1" applyAlignment="1">
      <alignment horizontal="center" vertical="center"/>
    </xf>
    <xf numFmtId="0" fontId="0" fillId="0" borderId="5" xfId="0" applyBorder="1" applyAlignment="1">
      <alignment horizontal="left" vertical="center" wrapText="1"/>
    </xf>
    <xf numFmtId="0" fontId="0" fillId="0" borderId="0" xfId="0" applyAlignment="1">
      <alignment horizontal="left" vertical="center" wrapText="1"/>
    </xf>
    <xf numFmtId="0" fontId="12" fillId="6" borderId="0" xfId="0" applyFont="1" applyFill="1" applyAlignment="1">
      <alignment horizontal="center" vertical="center"/>
    </xf>
    <xf numFmtId="0" fontId="1" fillId="4" borderId="0" xfId="0" applyFont="1" applyFill="1" applyAlignment="1" applyProtection="1">
      <alignment horizontal="center" vertical="center" wrapText="1"/>
      <protection locked="0"/>
    </xf>
    <xf numFmtId="0" fontId="0" fillId="4" borderId="0" xfId="0" applyFill="1" applyAlignment="1">
      <alignment horizontal="right"/>
    </xf>
    <xf numFmtId="0" fontId="14" fillId="6" borderId="0" xfId="0" applyFont="1" applyFill="1" applyAlignment="1">
      <alignment horizontal="center"/>
    </xf>
    <xf numFmtId="0" fontId="0" fillId="4" borderId="0" xfId="0" applyFill="1" applyAlignment="1">
      <alignment horizontal="center"/>
    </xf>
    <xf numFmtId="0" fontId="0" fillId="4" borderId="2" xfId="0" applyFill="1" applyBorder="1" applyAlignment="1">
      <alignment horizontal="center"/>
    </xf>
    <xf numFmtId="0" fontId="1" fillId="3" borderId="5" xfId="0" applyFont="1" applyFill="1" applyBorder="1" applyAlignment="1">
      <alignment horizontal="left" vertical="center" wrapText="1"/>
    </xf>
    <xf numFmtId="0" fontId="1" fillId="3" borderId="0" xfId="0" applyFont="1" applyFill="1" applyAlignment="1">
      <alignment horizontal="left" vertical="center"/>
    </xf>
    <xf numFmtId="0" fontId="1" fillId="3" borderId="0" xfId="0" applyFont="1" applyFill="1" applyAlignment="1">
      <alignment horizontal="left" vertical="center" wrapText="1"/>
    </xf>
    <xf numFmtId="0" fontId="14" fillId="6" borderId="8" xfId="0" applyFont="1" applyFill="1" applyBorder="1" applyAlignment="1">
      <alignment horizontal="center"/>
    </xf>
    <xf numFmtId="1" fontId="0" fillId="4" borderId="0" xfId="0" applyNumberFormat="1" applyFill="1" applyAlignment="1">
      <alignment horizontal="center"/>
    </xf>
    <xf numFmtId="0" fontId="7" fillId="0" borderId="0" xfId="0" applyFont="1" applyAlignment="1">
      <alignment horizontal="left" wrapText="1"/>
    </xf>
    <xf numFmtId="0" fontId="0" fillId="0" borderId="1" xfId="0" applyBorder="1" applyAlignment="1">
      <alignment horizontal="center" vertical="center"/>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1" fillId="0" borderId="1" xfId="0" applyFont="1" applyBorder="1" applyAlignment="1">
      <alignment horizontal="center"/>
    </xf>
  </cellXfs>
  <cellStyles count="2">
    <cellStyle name="Hyperlink" xfId="1" builtinId="8"/>
    <cellStyle name="Normal" xfId="0" builtinId="0"/>
  </cellStyles>
  <dxfs count="1">
    <dxf>
      <font>
        <strike val="0"/>
      </font>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F536C-BE7E-47EB-9754-3A78B70857CD}">
  <dimension ref="A1:F19"/>
  <sheetViews>
    <sheetView topLeftCell="A10" workbookViewId="0">
      <selection activeCell="B17" sqref="B17:B19"/>
    </sheetView>
  </sheetViews>
  <sheetFormatPr defaultRowHeight="14.45"/>
  <cols>
    <col min="1" max="1" width="5.28515625" customWidth="1"/>
    <col min="2" max="2" width="21.85546875" customWidth="1"/>
    <col min="3" max="4" width="34.28515625" customWidth="1"/>
    <col min="5" max="5" width="21.5703125" customWidth="1"/>
    <col min="6" max="6" width="22" customWidth="1"/>
  </cols>
  <sheetData>
    <row r="1" spans="1:6" ht="37.9" customHeight="1">
      <c r="A1" s="74" t="s">
        <v>0</v>
      </c>
      <c r="B1" s="74"/>
      <c r="C1" s="74"/>
      <c r="D1" s="74"/>
      <c r="E1" s="74"/>
      <c r="F1" s="74"/>
    </row>
    <row r="3" spans="1:6" ht="18">
      <c r="A3" s="54" t="s">
        <v>1</v>
      </c>
      <c r="B3" s="54"/>
    </row>
    <row r="5" spans="1:6">
      <c r="A5" s="15">
        <v>1</v>
      </c>
      <c r="B5" t="s">
        <v>2</v>
      </c>
    </row>
    <row r="6" spans="1:6">
      <c r="A6" s="15">
        <v>2</v>
      </c>
      <c r="B6" t="s">
        <v>3</v>
      </c>
    </row>
    <row r="7" spans="1:6">
      <c r="A7" s="15">
        <v>3</v>
      </c>
      <c r="B7" t="s">
        <v>4</v>
      </c>
    </row>
    <row r="8" spans="1:6">
      <c r="A8" s="15">
        <v>4</v>
      </c>
      <c r="B8" t="s">
        <v>5</v>
      </c>
    </row>
    <row r="10" spans="1:6" ht="57.6">
      <c r="B10" s="67" t="s">
        <v>6</v>
      </c>
      <c r="C10" s="67" t="s">
        <v>7</v>
      </c>
      <c r="D10" s="67" t="s">
        <v>8</v>
      </c>
      <c r="E10" s="67" t="s">
        <v>9</v>
      </c>
      <c r="F10" s="67" t="s">
        <v>10</v>
      </c>
    </row>
    <row r="11" spans="1:6">
      <c r="B11" s="68">
        <v>20</v>
      </c>
      <c r="C11" s="68" t="s">
        <v>11</v>
      </c>
      <c r="D11" s="69">
        <v>0.2</v>
      </c>
      <c r="E11" s="68" t="s">
        <v>12</v>
      </c>
      <c r="F11" s="68" t="s">
        <v>13</v>
      </c>
    </row>
    <row r="12" spans="1:6">
      <c r="B12" s="70">
        <v>30</v>
      </c>
      <c r="C12" s="70" t="s">
        <v>14</v>
      </c>
      <c r="D12" s="71">
        <v>0.2</v>
      </c>
      <c r="E12" s="70" t="s">
        <v>15</v>
      </c>
      <c r="F12" s="70" t="s">
        <v>16</v>
      </c>
    </row>
    <row r="13" spans="1:6">
      <c r="B13" s="70">
        <v>40</v>
      </c>
      <c r="C13" s="70" t="s">
        <v>17</v>
      </c>
      <c r="D13" s="71">
        <v>0.2</v>
      </c>
      <c r="E13" s="70" t="s">
        <v>18</v>
      </c>
      <c r="F13" s="70" t="s">
        <v>19</v>
      </c>
    </row>
    <row r="14" spans="1:6">
      <c r="B14" s="70">
        <v>60</v>
      </c>
      <c r="C14" s="70" t="s">
        <v>20</v>
      </c>
      <c r="D14" s="72">
        <v>0.2</v>
      </c>
      <c r="E14" s="70" t="s">
        <v>21</v>
      </c>
      <c r="F14" s="70" t="s">
        <v>22</v>
      </c>
    </row>
    <row r="16" spans="1:6">
      <c r="B16" s="73" t="s">
        <v>6</v>
      </c>
      <c r="C16" s="73" t="s">
        <v>23</v>
      </c>
      <c r="D16" s="73" t="s">
        <v>24</v>
      </c>
      <c r="E16" s="66" t="s">
        <v>25</v>
      </c>
    </row>
    <row r="17" spans="2:5">
      <c r="B17" s="75" t="s">
        <v>26</v>
      </c>
      <c r="C17" s="62" t="s">
        <v>27</v>
      </c>
      <c r="D17" s="62" t="s">
        <v>28</v>
      </c>
      <c r="E17" s="62">
        <v>8</v>
      </c>
    </row>
    <row r="18" spans="2:5">
      <c r="B18" s="75"/>
      <c r="C18" s="62" t="s">
        <v>29</v>
      </c>
      <c r="D18" s="62" t="s">
        <v>30</v>
      </c>
      <c r="E18" s="62" t="s">
        <v>31</v>
      </c>
    </row>
    <row r="19" spans="2:5">
      <c r="B19" s="75"/>
      <c r="C19" s="62" t="s">
        <v>32</v>
      </c>
      <c r="D19" s="62" t="s">
        <v>33</v>
      </c>
      <c r="E19" s="62">
        <v>2</v>
      </c>
    </row>
  </sheetData>
  <sheetProtection algorithmName="SHA-512" hashValue="+8cHa9RFIbGCBGaC7b10O5jaVrLzjCCAilUCBxYcTfhU8Zr1FMB4r/ENC9J9WQAIUai1nCRx6NvfBHkNRjChEA==" saltValue="e19xOWauP/9erqzcIHFomw==" spinCount="100000" sheet="1" objects="1" scenarios="1"/>
  <mergeCells count="2">
    <mergeCell ref="A1:F1"/>
    <mergeCell ref="B17:B19"/>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96633-7560-4DAF-AB2E-831951287E5B}">
  <dimension ref="A1:I42"/>
  <sheetViews>
    <sheetView zoomScale="80" zoomScaleNormal="80" workbookViewId="0">
      <pane xSplit="2" ySplit="1" topLeftCell="C24" activePane="bottomRight" state="frozen"/>
      <selection pane="bottomRight" activeCell="I27" sqref="I27"/>
      <selection pane="bottomLeft" activeCell="A2" sqref="A2"/>
      <selection pane="topRight" activeCell="C1" sqref="C1"/>
    </sheetView>
  </sheetViews>
  <sheetFormatPr defaultRowHeight="14.45"/>
  <cols>
    <col min="1" max="2" width="17.7109375" customWidth="1"/>
    <col min="3" max="4" width="17.5703125" style="15" customWidth="1"/>
    <col min="5" max="5" width="13" style="15" customWidth="1"/>
    <col min="6" max="6" width="76" customWidth="1"/>
    <col min="7" max="7" width="53.28515625" style="24" customWidth="1"/>
    <col min="8" max="8" width="46.5703125" style="24" customWidth="1"/>
    <col min="9" max="9" width="43.85546875" style="36" customWidth="1"/>
  </cols>
  <sheetData>
    <row r="1" spans="1:9" ht="28.9">
      <c r="A1" s="13" t="s">
        <v>187</v>
      </c>
      <c r="B1" s="22" t="s">
        <v>188</v>
      </c>
      <c r="C1" s="23" t="s">
        <v>189</v>
      </c>
      <c r="D1" s="23" t="s">
        <v>190</v>
      </c>
      <c r="E1" s="23" t="s">
        <v>191</v>
      </c>
      <c r="F1" s="22" t="s">
        <v>192</v>
      </c>
      <c r="G1" s="22" t="s">
        <v>193</v>
      </c>
      <c r="H1" s="22" t="s">
        <v>194</v>
      </c>
      <c r="I1" s="22" t="s">
        <v>195</v>
      </c>
    </row>
    <row r="2" spans="1:9" ht="72">
      <c r="A2" s="25" t="s">
        <v>196</v>
      </c>
      <c r="B2" s="26" t="s">
        <v>63</v>
      </c>
      <c r="C2" s="31" t="s">
        <v>197</v>
      </c>
      <c r="D2" s="31" t="s">
        <v>197</v>
      </c>
      <c r="E2" s="31" t="s">
        <v>198</v>
      </c>
      <c r="F2" s="27" t="s">
        <v>199</v>
      </c>
      <c r="G2" s="28" t="s">
        <v>200</v>
      </c>
      <c r="H2" s="28" t="s">
        <v>201</v>
      </c>
      <c r="I2" s="27" t="s">
        <v>202</v>
      </c>
    </row>
    <row r="3" spans="1:9" s="29" customFormat="1" ht="102.6" customHeight="1">
      <c r="A3" s="27" t="s">
        <v>196</v>
      </c>
      <c r="B3" s="32" t="s">
        <v>66</v>
      </c>
      <c r="C3" s="31" t="s">
        <v>197</v>
      </c>
      <c r="D3" s="31" t="s">
        <v>197</v>
      </c>
      <c r="E3" s="31" t="s">
        <v>198</v>
      </c>
      <c r="F3" s="27" t="s">
        <v>203</v>
      </c>
      <c r="G3" s="27" t="s">
        <v>204</v>
      </c>
      <c r="H3" s="27" t="s">
        <v>205</v>
      </c>
      <c r="I3" s="27" t="s">
        <v>206</v>
      </c>
    </row>
    <row r="4" spans="1:9" ht="124.15" customHeight="1">
      <c r="A4" s="27" t="s">
        <v>196</v>
      </c>
      <c r="B4" s="32" t="s">
        <v>69</v>
      </c>
      <c r="C4" s="31" t="s">
        <v>197</v>
      </c>
      <c r="D4" s="31" t="s">
        <v>197</v>
      </c>
      <c r="E4" s="31" t="s">
        <v>198</v>
      </c>
      <c r="F4" s="27" t="s">
        <v>207</v>
      </c>
      <c r="G4" s="27" t="s">
        <v>208</v>
      </c>
      <c r="H4" s="27" t="s">
        <v>209</v>
      </c>
      <c r="I4" s="27" t="s">
        <v>210</v>
      </c>
    </row>
    <row r="5" spans="1:9" s="29" customFormat="1" ht="72">
      <c r="A5" s="27" t="s">
        <v>196</v>
      </c>
      <c r="B5" s="32" t="s">
        <v>72</v>
      </c>
      <c r="C5" s="31" t="s">
        <v>197</v>
      </c>
      <c r="D5" s="31" t="s">
        <v>197</v>
      </c>
      <c r="E5" s="31" t="s">
        <v>198</v>
      </c>
      <c r="F5" s="27" t="s">
        <v>211</v>
      </c>
      <c r="G5" s="27" t="s">
        <v>212</v>
      </c>
      <c r="H5" s="27" t="s">
        <v>213</v>
      </c>
      <c r="I5" s="27" t="s">
        <v>202</v>
      </c>
    </row>
    <row r="6" spans="1:9" s="29" customFormat="1" ht="86.45">
      <c r="A6" s="27" t="s">
        <v>196</v>
      </c>
      <c r="B6" s="32" t="s">
        <v>75</v>
      </c>
      <c r="C6" s="31" t="s">
        <v>197</v>
      </c>
      <c r="D6" s="31" t="s">
        <v>197</v>
      </c>
      <c r="E6" s="31" t="s">
        <v>198</v>
      </c>
      <c r="F6" s="27" t="s">
        <v>214</v>
      </c>
      <c r="G6" s="27" t="s">
        <v>215</v>
      </c>
      <c r="H6" s="27" t="s">
        <v>216</v>
      </c>
      <c r="I6" s="27" t="s">
        <v>210</v>
      </c>
    </row>
    <row r="7" spans="1:9" s="29" customFormat="1" ht="115.15" customHeight="1">
      <c r="A7" s="27" t="s">
        <v>76</v>
      </c>
      <c r="B7" s="32" t="s">
        <v>76</v>
      </c>
      <c r="C7" s="31" t="s">
        <v>217</v>
      </c>
      <c r="D7" s="31" t="s">
        <v>218</v>
      </c>
      <c r="E7" s="31" t="s">
        <v>198</v>
      </c>
      <c r="F7" s="27" t="s">
        <v>219</v>
      </c>
      <c r="G7" s="27" t="s">
        <v>220</v>
      </c>
      <c r="H7" s="27" t="s">
        <v>221</v>
      </c>
      <c r="I7" s="27" t="s">
        <v>222</v>
      </c>
    </row>
    <row r="8" spans="1:9" s="33" customFormat="1" ht="115.15">
      <c r="A8" s="27" t="s">
        <v>196</v>
      </c>
      <c r="B8" s="32" t="s">
        <v>77</v>
      </c>
      <c r="C8" s="31" t="s">
        <v>197</v>
      </c>
      <c r="D8" s="31" t="s">
        <v>197</v>
      </c>
      <c r="E8" s="31" t="s">
        <v>198</v>
      </c>
      <c r="F8" s="27" t="s">
        <v>223</v>
      </c>
      <c r="G8" s="27" t="s">
        <v>224</v>
      </c>
      <c r="H8" s="27" t="s">
        <v>225</v>
      </c>
      <c r="I8" s="27" t="s">
        <v>226</v>
      </c>
    </row>
    <row r="9" spans="1:9" s="33" customFormat="1" ht="94.15" customHeight="1">
      <c r="A9" s="27" t="s">
        <v>196</v>
      </c>
      <c r="B9" s="32" t="s">
        <v>78</v>
      </c>
      <c r="C9" s="31" t="s">
        <v>197</v>
      </c>
      <c r="D9" s="31" t="s">
        <v>197</v>
      </c>
      <c r="E9" s="31" t="s">
        <v>198</v>
      </c>
      <c r="F9" s="27" t="s">
        <v>227</v>
      </c>
      <c r="G9" s="27" t="s">
        <v>228</v>
      </c>
      <c r="H9" s="27" t="s">
        <v>229</v>
      </c>
      <c r="I9" s="27" t="s">
        <v>230</v>
      </c>
    </row>
    <row r="10" spans="1:9" s="33" customFormat="1" ht="100.9">
      <c r="A10" s="27" t="s">
        <v>196</v>
      </c>
      <c r="B10" s="32" t="s">
        <v>79</v>
      </c>
      <c r="C10" s="31" t="s">
        <v>197</v>
      </c>
      <c r="D10" s="31" t="s">
        <v>197</v>
      </c>
      <c r="E10" s="31" t="s">
        <v>198</v>
      </c>
      <c r="F10" s="27" t="s">
        <v>231</v>
      </c>
      <c r="G10" s="27" t="s">
        <v>232</v>
      </c>
      <c r="H10" s="27" t="s">
        <v>233</v>
      </c>
      <c r="I10" s="27" t="s">
        <v>234</v>
      </c>
    </row>
    <row r="11" spans="1:9" s="33" customFormat="1" ht="100.9">
      <c r="A11" s="25" t="s">
        <v>80</v>
      </c>
      <c r="B11" s="26" t="s">
        <v>80</v>
      </c>
      <c r="C11" s="30" t="s">
        <v>197</v>
      </c>
      <c r="D11" s="30" t="s">
        <v>197</v>
      </c>
      <c r="E11" s="30" t="s">
        <v>198</v>
      </c>
      <c r="F11" s="28" t="s">
        <v>235</v>
      </c>
      <c r="G11" s="28" t="s">
        <v>236</v>
      </c>
      <c r="H11" s="28" t="s">
        <v>237</v>
      </c>
      <c r="I11" s="27" t="s">
        <v>230</v>
      </c>
    </row>
    <row r="12" spans="1:9" s="33" customFormat="1" ht="86.45">
      <c r="A12" s="25" t="s">
        <v>238</v>
      </c>
      <c r="B12" s="26" t="s">
        <v>149</v>
      </c>
      <c r="C12" s="30" t="s">
        <v>197</v>
      </c>
      <c r="D12" s="30" t="s">
        <v>197</v>
      </c>
      <c r="E12" s="30" t="s">
        <v>198</v>
      </c>
      <c r="F12" s="25" t="s">
        <v>239</v>
      </c>
      <c r="G12" s="28" t="s">
        <v>240</v>
      </c>
      <c r="H12" s="28" t="s">
        <v>241</v>
      </c>
      <c r="I12" s="27" t="s">
        <v>242</v>
      </c>
    </row>
    <row r="13" spans="1:9" s="33" customFormat="1" ht="129.6">
      <c r="A13" s="25" t="s">
        <v>81</v>
      </c>
      <c r="B13" s="26" t="s">
        <v>81</v>
      </c>
      <c r="C13" s="30" t="s">
        <v>197</v>
      </c>
      <c r="D13" s="30" t="s">
        <v>197</v>
      </c>
      <c r="E13" s="30" t="s">
        <v>198</v>
      </c>
      <c r="F13" s="28" t="s">
        <v>243</v>
      </c>
      <c r="G13" s="28" t="s">
        <v>244</v>
      </c>
      <c r="H13" s="28" t="s">
        <v>245</v>
      </c>
      <c r="I13" s="27" t="s">
        <v>246</v>
      </c>
    </row>
    <row r="14" spans="1:9" s="33" customFormat="1" ht="129.6">
      <c r="A14" s="25" t="s">
        <v>81</v>
      </c>
      <c r="B14" s="26" t="s">
        <v>82</v>
      </c>
      <c r="C14" s="30" t="s">
        <v>197</v>
      </c>
      <c r="D14" s="30" t="s">
        <v>197</v>
      </c>
      <c r="E14" s="30" t="s">
        <v>198</v>
      </c>
      <c r="F14" s="28" t="s">
        <v>247</v>
      </c>
      <c r="G14" s="28" t="s">
        <v>248</v>
      </c>
      <c r="H14" s="28" t="s">
        <v>245</v>
      </c>
      <c r="I14" s="27" t="s">
        <v>246</v>
      </c>
    </row>
    <row r="15" spans="1:9" s="33" customFormat="1" ht="172.9" customHeight="1">
      <c r="A15" s="27" t="s">
        <v>249</v>
      </c>
      <c r="B15" s="32" t="s">
        <v>83</v>
      </c>
      <c r="C15" s="31" t="s">
        <v>250</v>
      </c>
      <c r="D15" s="31" t="s">
        <v>251</v>
      </c>
      <c r="E15" s="31" t="s">
        <v>252</v>
      </c>
      <c r="F15" s="27" t="s">
        <v>253</v>
      </c>
      <c r="G15" s="27" t="s">
        <v>254</v>
      </c>
      <c r="H15" s="27" t="s">
        <v>255</v>
      </c>
      <c r="I15" s="27" t="s">
        <v>256</v>
      </c>
    </row>
    <row r="16" spans="1:9" s="33" customFormat="1" ht="100.9" customHeight="1">
      <c r="A16" s="27" t="s">
        <v>249</v>
      </c>
      <c r="B16" s="32" t="s">
        <v>84</v>
      </c>
      <c r="C16" s="31" t="s">
        <v>250</v>
      </c>
      <c r="D16" s="31" t="s">
        <v>251</v>
      </c>
      <c r="E16" s="31" t="s">
        <v>252</v>
      </c>
      <c r="F16" s="27" t="s">
        <v>257</v>
      </c>
      <c r="G16" s="27" t="s">
        <v>258</v>
      </c>
      <c r="H16" s="27" t="s">
        <v>259</v>
      </c>
      <c r="I16" s="27" t="s">
        <v>256</v>
      </c>
    </row>
    <row r="17" spans="1:9" s="33" customFormat="1" ht="115.15" customHeight="1">
      <c r="A17" s="27" t="s">
        <v>249</v>
      </c>
      <c r="B17" s="32" t="s">
        <v>85</v>
      </c>
      <c r="C17" s="31" t="s">
        <v>250</v>
      </c>
      <c r="D17" s="31" t="s">
        <v>251</v>
      </c>
      <c r="E17" s="31" t="s">
        <v>260</v>
      </c>
      <c r="F17" s="27" t="s">
        <v>261</v>
      </c>
      <c r="G17" s="27" t="s">
        <v>262</v>
      </c>
      <c r="H17" s="27" t="s">
        <v>263</v>
      </c>
      <c r="I17" s="27" t="s">
        <v>256</v>
      </c>
    </row>
    <row r="18" spans="1:9" s="33" customFormat="1" ht="100.9">
      <c r="A18" s="27" t="s">
        <v>249</v>
      </c>
      <c r="B18" s="32" t="s">
        <v>86</v>
      </c>
      <c r="C18" s="31" t="s">
        <v>250</v>
      </c>
      <c r="D18" s="31" t="s">
        <v>264</v>
      </c>
      <c r="E18" s="31" t="s">
        <v>198</v>
      </c>
      <c r="F18" s="27" t="s">
        <v>265</v>
      </c>
      <c r="G18" s="27" t="s">
        <v>262</v>
      </c>
      <c r="H18" s="27" t="s">
        <v>263</v>
      </c>
      <c r="I18" s="27" t="s">
        <v>256</v>
      </c>
    </row>
    <row r="19" spans="1:9" s="33" customFormat="1" ht="100.9">
      <c r="A19" s="27" t="s">
        <v>249</v>
      </c>
      <c r="B19" s="32" t="s">
        <v>87</v>
      </c>
      <c r="C19" s="31" t="s">
        <v>266</v>
      </c>
      <c r="D19" s="31" t="s">
        <v>251</v>
      </c>
      <c r="E19" s="31" t="s">
        <v>260</v>
      </c>
      <c r="F19" s="27" t="s">
        <v>267</v>
      </c>
      <c r="G19" s="27" t="s">
        <v>262</v>
      </c>
      <c r="H19" s="27" t="s">
        <v>263</v>
      </c>
      <c r="I19" s="27" t="s">
        <v>256</v>
      </c>
    </row>
    <row r="20" spans="1:9" s="33" customFormat="1" ht="72">
      <c r="A20" s="27" t="s">
        <v>249</v>
      </c>
      <c r="B20" s="32" t="s">
        <v>88</v>
      </c>
      <c r="C20" s="31" t="s">
        <v>250</v>
      </c>
      <c r="D20" s="31" t="s">
        <v>251</v>
      </c>
      <c r="E20" s="31" t="s">
        <v>252</v>
      </c>
      <c r="F20" s="27" t="s">
        <v>268</v>
      </c>
      <c r="G20" s="27" t="s">
        <v>269</v>
      </c>
      <c r="H20" s="27" t="s">
        <v>270</v>
      </c>
      <c r="I20" s="27" t="s">
        <v>256</v>
      </c>
    </row>
    <row r="21" spans="1:9" s="33" customFormat="1" ht="100.9">
      <c r="A21" s="27" t="s">
        <v>271</v>
      </c>
      <c r="B21" s="32" t="s">
        <v>89</v>
      </c>
      <c r="C21" s="31" t="s">
        <v>250</v>
      </c>
      <c r="D21" s="31" t="s">
        <v>272</v>
      </c>
      <c r="E21" s="31" t="s">
        <v>198</v>
      </c>
      <c r="F21" s="27" t="s">
        <v>273</v>
      </c>
      <c r="G21" s="27" t="s">
        <v>274</v>
      </c>
      <c r="H21" s="27" t="s">
        <v>275</v>
      </c>
      <c r="I21" s="27" t="s">
        <v>276</v>
      </c>
    </row>
    <row r="22" spans="1:9" s="33" customFormat="1" ht="143.44999999999999" customHeight="1">
      <c r="A22" s="27" t="s">
        <v>196</v>
      </c>
      <c r="B22" s="32" t="s">
        <v>90</v>
      </c>
      <c r="C22" s="31" t="s">
        <v>197</v>
      </c>
      <c r="D22" s="31" t="s">
        <v>197</v>
      </c>
      <c r="E22" s="31" t="s">
        <v>198</v>
      </c>
      <c r="F22" s="27" t="s">
        <v>277</v>
      </c>
      <c r="G22" s="27" t="s">
        <v>278</v>
      </c>
      <c r="H22" s="27" t="s">
        <v>279</v>
      </c>
      <c r="I22" s="27" t="s">
        <v>280</v>
      </c>
    </row>
    <row r="23" spans="1:9" s="33" customFormat="1" ht="143.44999999999999" customHeight="1">
      <c r="A23" s="27" t="s">
        <v>91</v>
      </c>
      <c r="B23" s="32" t="s">
        <v>91</v>
      </c>
      <c r="C23" s="31" t="s">
        <v>197</v>
      </c>
      <c r="D23" s="31" t="s">
        <v>197</v>
      </c>
      <c r="E23" s="31" t="s">
        <v>198</v>
      </c>
      <c r="F23" s="27" t="s">
        <v>281</v>
      </c>
      <c r="G23" s="27" t="s">
        <v>282</v>
      </c>
      <c r="H23" s="27" t="s">
        <v>229</v>
      </c>
      <c r="I23" s="27" t="s">
        <v>230</v>
      </c>
    </row>
    <row r="24" spans="1:9" s="29" customFormat="1" ht="127.15" customHeight="1">
      <c r="A24" s="27" t="s">
        <v>92</v>
      </c>
      <c r="B24" s="35" t="s">
        <v>92</v>
      </c>
      <c r="C24" s="31" t="s">
        <v>250</v>
      </c>
      <c r="D24" s="31" t="s">
        <v>251</v>
      </c>
      <c r="E24" s="31" t="s">
        <v>252</v>
      </c>
      <c r="F24" s="27" t="s">
        <v>283</v>
      </c>
      <c r="G24" s="27" t="s">
        <v>284</v>
      </c>
      <c r="H24" s="27" t="s">
        <v>285</v>
      </c>
      <c r="I24" s="27" t="s">
        <v>286</v>
      </c>
    </row>
    <row r="25" spans="1:9" s="29" customFormat="1" ht="127.15" customHeight="1">
      <c r="A25" s="27" t="s">
        <v>196</v>
      </c>
      <c r="B25" s="35" t="s">
        <v>93</v>
      </c>
      <c r="C25" s="31" t="s">
        <v>197</v>
      </c>
      <c r="D25" s="31" t="s">
        <v>287</v>
      </c>
      <c r="E25" s="31" t="s">
        <v>198</v>
      </c>
      <c r="F25" s="27" t="s">
        <v>288</v>
      </c>
      <c r="G25" s="27" t="s">
        <v>289</v>
      </c>
      <c r="H25" s="27" t="s">
        <v>290</v>
      </c>
      <c r="I25" s="27" t="s">
        <v>291</v>
      </c>
    </row>
    <row r="26" spans="1:9" s="29" customFormat="1" ht="108" customHeight="1">
      <c r="A26" s="27" t="s">
        <v>196</v>
      </c>
      <c r="B26" s="32" t="s">
        <v>94</v>
      </c>
      <c r="C26" s="31" t="s">
        <v>197</v>
      </c>
      <c r="D26" s="31" t="s">
        <v>197</v>
      </c>
      <c r="E26" s="31" t="s">
        <v>198</v>
      </c>
      <c r="F26" s="27" t="s">
        <v>292</v>
      </c>
      <c r="G26" s="27" t="s">
        <v>293</v>
      </c>
      <c r="H26" s="27" t="s">
        <v>294</v>
      </c>
      <c r="I26" s="27" t="s">
        <v>291</v>
      </c>
    </row>
    <row r="27" spans="1:9" s="33" customFormat="1" ht="100.9">
      <c r="A27" s="27" t="s">
        <v>271</v>
      </c>
      <c r="B27" s="32" t="s">
        <v>95</v>
      </c>
      <c r="C27" s="31" t="s">
        <v>250</v>
      </c>
      <c r="D27" s="31" t="s">
        <v>272</v>
      </c>
      <c r="E27" s="31" t="s">
        <v>198</v>
      </c>
      <c r="F27" s="27" t="s">
        <v>295</v>
      </c>
      <c r="G27" s="27" t="s">
        <v>274</v>
      </c>
      <c r="H27" s="27" t="s">
        <v>275</v>
      </c>
      <c r="I27" s="27" t="s">
        <v>276</v>
      </c>
    </row>
    <row r="28" spans="1:9" s="33" customFormat="1" ht="129.6" customHeight="1">
      <c r="A28" s="27" t="s">
        <v>271</v>
      </c>
      <c r="B28" s="32" t="s">
        <v>96</v>
      </c>
      <c r="C28" s="31" t="s">
        <v>296</v>
      </c>
      <c r="D28" s="31" t="s">
        <v>272</v>
      </c>
      <c r="E28" s="31" t="s">
        <v>252</v>
      </c>
      <c r="F28" s="27" t="s">
        <v>297</v>
      </c>
      <c r="G28" s="27" t="s">
        <v>298</v>
      </c>
      <c r="H28" s="27" t="s">
        <v>299</v>
      </c>
      <c r="I28" s="27" t="s">
        <v>300</v>
      </c>
    </row>
    <row r="29" spans="1:9" s="33" customFormat="1" ht="158.44999999999999" customHeight="1">
      <c r="A29" s="27" t="s">
        <v>97</v>
      </c>
      <c r="B29" s="32" t="s">
        <v>97</v>
      </c>
      <c r="C29" s="31" t="s">
        <v>301</v>
      </c>
      <c r="D29" s="31" t="s">
        <v>197</v>
      </c>
      <c r="E29" s="31" t="s">
        <v>198</v>
      </c>
      <c r="F29" s="27" t="s">
        <v>302</v>
      </c>
      <c r="G29" s="27" t="s">
        <v>303</v>
      </c>
      <c r="H29" s="27" t="s">
        <v>304</v>
      </c>
      <c r="I29" s="27" t="s">
        <v>305</v>
      </c>
    </row>
    <row r="30" spans="1:9" s="33" customFormat="1" ht="115.15">
      <c r="A30" s="27" t="s">
        <v>271</v>
      </c>
      <c r="B30" s="32" t="s">
        <v>98</v>
      </c>
      <c r="C30" s="31" t="s">
        <v>306</v>
      </c>
      <c r="D30" s="31" t="s">
        <v>272</v>
      </c>
      <c r="E30" s="31" t="s">
        <v>252</v>
      </c>
      <c r="F30" s="27" t="s">
        <v>307</v>
      </c>
      <c r="G30" s="27" t="s">
        <v>308</v>
      </c>
      <c r="H30" s="27" t="s">
        <v>309</v>
      </c>
      <c r="I30" s="27" t="s">
        <v>276</v>
      </c>
    </row>
    <row r="31" spans="1:9" s="33" customFormat="1" ht="115.15">
      <c r="A31" s="27" t="s">
        <v>99</v>
      </c>
      <c r="B31" s="32" t="s">
        <v>99</v>
      </c>
      <c r="C31" s="31" t="s">
        <v>197</v>
      </c>
      <c r="D31" s="31" t="s">
        <v>197</v>
      </c>
      <c r="E31" s="31" t="s">
        <v>198</v>
      </c>
      <c r="F31" s="27" t="s">
        <v>310</v>
      </c>
      <c r="G31" s="27" t="s">
        <v>311</v>
      </c>
      <c r="H31" s="27" t="s">
        <v>312</v>
      </c>
      <c r="I31" s="27" t="s">
        <v>313</v>
      </c>
    </row>
    <row r="32" spans="1:9" s="33" customFormat="1" ht="129.6">
      <c r="A32" s="27" t="s">
        <v>100</v>
      </c>
      <c r="B32" s="32" t="s">
        <v>100</v>
      </c>
      <c r="C32" s="31" t="s">
        <v>197</v>
      </c>
      <c r="D32" s="31" t="s">
        <v>197</v>
      </c>
      <c r="E32" s="31" t="s">
        <v>198</v>
      </c>
      <c r="F32" s="27" t="s">
        <v>314</v>
      </c>
      <c r="G32" s="27" t="s">
        <v>315</v>
      </c>
      <c r="H32" s="27" t="s">
        <v>316</v>
      </c>
      <c r="I32" s="27" t="s">
        <v>317</v>
      </c>
    </row>
    <row r="33" spans="1:9" s="33" customFormat="1" ht="100.9" customHeight="1">
      <c r="A33" s="27" t="s">
        <v>318</v>
      </c>
      <c r="B33" s="34" t="s">
        <v>101</v>
      </c>
      <c r="C33" s="31" t="s">
        <v>319</v>
      </c>
      <c r="D33" s="31" t="s">
        <v>319</v>
      </c>
      <c r="E33" s="31" t="s">
        <v>198</v>
      </c>
      <c r="F33" s="27" t="s">
        <v>320</v>
      </c>
      <c r="G33" s="27" t="s">
        <v>321</v>
      </c>
      <c r="H33" s="27" t="s">
        <v>322</v>
      </c>
      <c r="I33" s="27" t="s">
        <v>276</v>
      </c>
    </row>
    <row r="34" spans="1:9" s="33" customFormat="1" ht="115.15">
      <c r="A34" s="27" t="s">
        <v>318</v>
      </c>
      <c r="B34" s="34" t="s">
        <v>36</v>
      </c>
      <c r="C34" s="31" t="s">
        <v>319</v>
      </c>
      <c r="D34" s="31" t="s">
        <v>319</v>
      </c>
      <c r="E34" s="31" t="s">
        <v>198</v>
      </c>
      <c r="F34" s="27" t="s">
        <v>323</v>
      </c>
      <c r="G34" s="27" t="s">
        <v>321</v>
      </c>
      <c r="H34" s="27" t="s">
        <v>322</v>
      </c>
      <c r="I34" s="27" t="s">
        <v>276</v>
      </c>
    </row>
    <row r="35" spans="1:9" s="33" customFormat="1" ht="144.6" customHeight="1">
      <c r="A35" s="25" t="s">
        <v>104</v>
      </c>
      <c r="B35" s="34" t="s">
        <v>102</v>
      </c>
      <c r="C35" s="31" t="s">
        <v>319</v>
      </c>
      <c r="D35" s="31" t="s">
        <v>319</v>
      </c>
      <c r="E35" s="31" t="s">
        <v>198</v>
      </c>
      <c r="F35" s="27" t="s">
        <v>324</v>
      </c>
      <c r="G35" s="27" t="s">
        <v>325</v>
      </c>
      <c r="H35" s="27" t="s">
        <v>326</v>
      </c>
      <c r="I35" s="27" t="s">
        <v>327</v>
      </c>
    </row>
    <row r="36" spans="1:9" s="33" customFormat="1" ht="127.9" customHeight="1">
      <c r="A36" s="27" t="s">
        <v>196</v>
      </c>
      <c r="B36" s="32" t="s">
        <v>103</v>
      </c>
      <c r="C36" s="31" t="s">
        <v>197</v>
      </c>
      <c r="D36" s="31" t="s">
        <v>197</v>
      </c>
      <c r="E36" s="31" t="s">
        <v>198</v>
      </c>
      <c r="F36" s="27" t="s">
        <v>328</v>
      </c>
      <c r="G36" s="27" t="s">
        <v>329</v>
      </c>
      <c r="H36" s="27" t="s">
        <v>330</v>
      </c>
      <c r="I36" s="27" t="s">
        <v>331</v>
      </c>
    </row>
    <row r="37" spans="1:9" s="33" customFormat="1" ht="237" customHeight="1">
      <c r="A37" s="25" t="s">
        <v>104</v>
      </c>
      <c r="B37" s="26" t="s">
        <v>104</v>
      </c>
      <c r="C37" s="30" t="s">
        <v>197</v>
      </c>
      <c r="D37" s="30" t="s">
        <v>197</v>
      </c>
      <c r="E37" s="30" t="s">
        <v>198</v>
      </c>
      <c r="F37" s="25" t="s">
        <v>332</v>
      </c>
      <c r="G37" s="28" t="s">
        <v>333</v>
      </c>
      <c r="H37" s="28" t="s">
        <v>334</v>
      </c>
      <c r="I37" s="27" t="s">
        <v>335</v>
      </c>
    </row>
    <row r="38" spans="1:9" s="33" customFormat="1" ht="144">
      <c r="A38" s="27" t="s">
        <v>105</v>
      </c>
      <c r="B38" s="32" t="s">
        <v>105</v>
      </c>
      <c r="C38" s="31" t="s">
        <v>197</v>
      </c>
      <c r="D38" s="31" t="s">
        <v>197</v>
      </c>
      <c r="E38" s="31" t="s">
        <v>198</v>
      </c>
      <c r="F38" s="27" t="s">
        <v>336</v>
      </c>
      <c r="G38" s="27" t="s">
        <v>337</v>
      </c>
      <c r="H38" s="27" t="s">
        <v>229</v>
      </c>
      <c r="I38" s="27" t="s">
        <v>230</v>
      </c>
    </row>
    <row r="39" spans="1:9" s="33" customFormat="1" ht="115.15">
      <c r="A39" s="27" t="s">
        <v>106</v>
      </c>
      <c r="B39" s="32" t="s">
        <v>106</v>
      </c>
      <c r="C39" s="31" t="s">
        <v>197</v>
      </c>
      <c r="D39" s="31" t="s">
        <v>197</v>
      </c>
      <c r="E39" s="31" t="s">
        <v>198</v>
      </c>
      <c r="F39" s="27" t="s">
        <v>338</v>
      </c>
      <c r="G39" s="27" t="s">
        <v>339</v>
      </c>
      <c r="H39" s="27" t="s">
        <v>340</v>
      </c>
      <c r="I39" s="27" t="s">
        <v>341</v>
      </c>
    </row>
    <row r="40" spans="1:9" s="33" customFormat="1" ht="115.15">
      <c r="A40" s="27" t="s">
        <v>107</v>
      </c>
      <c r="B40" s="32" t="s">
        <v>107</v>
      </c>
      <c r="C40" s="31" t="s">
        <v>250</v>
      </c>
      <c r="D40" s="31" t="s">
        <v>251</v>
      </c>
      <c r="E40" s="31" t="s">
        <v>252</v>
      </c>
      <c r="F40" s="27" t="s">
        <v>342</v>
      </c>
      <c r="G40" s="27" t="s">
        <v>343</v>
      </c>
      <c r="H40" s="27" t="s">
        <v>344</v>
      </c>
      <c r="I40" s="27" t="s">
        <v>345</v>
      </c>
    </row>
    <row r="41" spans="1:9" s="33" customFormat="1" ht="100.9" customHeight="1">
      <c r="A41" s="27" t="s">
        <v>108</v>
      </c>
      <c r="B41" s="32" t="s">
        <v>108</v>
      </c>
      <c r="C41" s="31" t="s">
        <v>250</v>
      </c>
      <c r="D41" s="31" t="s">
        <v>251</v>
      </c>
      <c r="E41" s="31" t="s">
        <v>260</v>
      </c>
      <c r="F41" s="27" t="s">
        <v>346</v>
      </c>
      <c r="G41" s="27" t="s">
        <v>347</v>
      </c>
      <c r="H41" s="27" t="s">
        <v>348</v>
      </c>
      <c r="I41" s="27" t="s">
        <v>256</v>
      </c>
    </row>
    <row r="42" spans="1:9" s="33" customFormat="1" ht="115.15">
      <c r="A42" s="27" t="s">
        <v>109</v>
      </c>
      <c r="B42" s="32" t="s">
        <v>109</v>
      </c>
      <c r="C42" s="31" t="s">
        <v>250</v>
      </c>
      <c r="D42" s="31" t="s">
        <v>251</v>
      </c>
      <c r="E42" s="31" t="s">
        <v>198</v>
      </c>
      <c r="F42" s="27" t="s">
        <v>349</v>
      </c>
      <c r="G42" s="27" t="s">
        <v>350</v>
      </c>
      <c r="H42" s="27" t="s">
        <v>351</v>
      </c>
      <c r="I42" s="27" t="s">
        <v>352</v>
      </c>
    </row>
  </sheetData>
  <sheetProtection algorithmName="SHA-512" hashValue="H4DsymWhBwY2f5EFt6ISGUv/wPRNWQZuJ55j2K+MCP1GpqlKKf81XVXjzniuRHe2rv8mlNbkZn+Fy8XjA/jx0w==" saltValue="ejIvqrsDkpfmYC+/lqomjA==" spinCount="100000" sheet="1" objects="1" scenarios="1"/>
  <autoFilter ref="A1:I1" xr:uid="{1F396633-7560-4DAF-AB2E-831951287E5B}"/>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3DAB7-FD26-4FA1-9EF5-88DC1A9FE279}">
  <dimension ref="A1:G42"/>
  <sheetViews>
    <sheetView zoomScale="70" zoomScaleNormal="70" workbookViewId="0">
      <pane ySplit="1" topLeftCell="A21" activePane="bottomLeft" state="frozen"/>
      <selection pane="bottomLeft" activeCell="G27" sqref="G27"/>
    </sheetView>
  </sheetViews>
  <sheetFormatPr defaultRowHeight="14.45"/>
  <cols>
    <col min="1" max="2" width="17.7109375" customWidth="1"/>
    <col min="3" max="6" width="34.140625" customWidth="1"/>
    <col min="7" max="7" width="46.42578125" customWidth="1"/>
  </cols>
  <sheetData>
    <row r="1" spans="1:7">
      <c r="A1" s="13" t="s">
        <v>187</v>
      </c>
      <c r="B1" s="22" t="s">
        <v>188</v>
      </c>
      <c r="C1" s="37" t="s">
        <v>353</v>
      </c>
      <c r="D1" s="38" t="s">
        <v>354</v>
      </c>
      <c r="E1" s="37" t="s">
        <v>355</v>
      </c>
      <c r="F1" s="37" t="s">
        <v>356</v>
      </c>
      <c r="G1" s="37" t="s">
        <v>357</v>
      </c>
    </row>
    <row r="2" spans="1:7" ht="57.6">
      <c r="A2" s="25" t="s">
        <v>196</v>
      </c>
      <c r="B2" s="26" t="s">
        <v>63</v>
      </c>
      <c r="C2" s="27" t="s">
        <v>358</v>
      </c>
      <c r="D2" s="27" t="s">
        <v>359</v>
      </c>
      <c r="E2" s="27" t="s">
        <v>360</v>
      </c>
      <c r="F2" s="27" t="s">
        <v>361</v>
      </c>
      <c r="G2" s="27" t="s">
        <v>362</v>
      </c>
    </row>
    <row r="3" spans="1:7" ht="57.6">
      <c r="A3" s="27" t="s">
        <v>196</v>
      </c>
      <c r="B3" s="32" t="s">
        <v>66</v>
      </c>
      <c r="C3" s="27" t="s">
        <v>358</v>
      </c>
      <c r="D3" s="27" t="s">
        <v>359</v>
      </c>
      <c r="E3" s="27" t="s">
        <v>360</v>
      </c>
      <c r="F3" s="27" t="s">
        <v>361</v>
      </c>
      <c r="G3" s="27" t="s">
        <v>362</v>
      </c>
    </row>
    <row r="4" spans="1:7" ht="43.15">
      <c r="A4" s="27" t="s">
        <v>196</v>
      </c>
      <c r="B4" s="32" t="s">
        <v>69</v>
      </c>
      <c r="C4" s="27" t="s">
        <v>358</v>
      </c>
      <c r="D4" s="27" t="s">
        <v>363</v>
      </c>
      <c r="E4" s="27" t="s">
        <v>360</v>
      </c>
      <c r="F4" s="27" t="s">
        <v>361</v>
      </c>
      <c r="G4" s="27" t="s">
        <v>362</v>
      </c>
    </row>
    <row r="5" spans="1:7" ht="57.6">
      <c r="A5" s="27" t="s">
        <v>196</v>
      </c>
      <c r="B5" s="32" t="s">
        <v>72</v>
      </c>
      <c r="C5" s="27" t="s">
        <v>358</v>
      </c>
      <c r="D5" s="27" t="s">
        <v>359</v>
      </c>
      <c r="E5" s="27" t="s">
        <v>360</v>
      </c>
      <c r="F5" s="27" t="s">
        <v>361</v>
      </c>
      <c r="G5" s="27" t="s">
        <v>362</v>
      </c>
    </row>
    <row r="6" spans="1:7" ht="57.6">
      <c r="A6" s="27" t="s">
        <v>196</v>
      </c>
      <c r="B6" s="32" t="s">
        <v>75</v>
      </c>
      <c r="C6" s="27" t="s">
        <v>358</v>
      </c>
      <c r="D6" s="27" t="s">
        <v>359</v>
      </c>
      <c r="E6" s="27" t="s">
        <v>360</v>
      </c>
      <c r="F6" s="27" t="s">
        <v>361</v>
      </c>
      <c r="G6" s="27" t="s">
        <v>362</v>
      </c>
    </row>
    <row r="7" spans="1:7" ht="57.6">
      <c r="A7" s="27" t="s">
        <v>76</v>
      </c>
      <c r="B7" s="32" t="s">
        <v>76</v>
      </c>
      <c r="C7" s="27" t="s">
        <v>358</v>
      </c>
      <c r="D7" s="27" t="s">
        <v>359</v>
      </c>
      <c r="E7" s="27" t="s">
        <v>360</v>
      </c>
      <c r="F7" s="27" t="s">
        <v>361</v>
      </c>
      <c r="G7" s="27" t="s">
        <v>362</v>
      </c>
    </row>
    <row r="8" spans="1:7" ht="43.15">
      <c r="A8" s="27" t="s">
        <v>196</v>
      </c>
      <c r="B8" s="32" t="s">
        <v>77</v>
      </c>
      <c r="C8" s="27" t="s">
        <v>358</v>
      </c>
      <c r="D8" s="27" t="s">
        <v>363</v>
      </c>
      <c r="E8" s="27" t="s">
        <v>360</v>
      </c>
      <c r="F8" s="27" t="s">
        <v>361</v>
      </c>
      <c r="G8" s="27" t="s">
        <v>362</v>
      </c>
    </row>
    <row r="9" spans="1:7" ht="57.6">
      <c r="A9" s="27" t="s">
        <v>196</v>
      </c>
      <c r="B9" s="32" t="s">
        <v>78</v>
      </c>
      <c r="C9" s="27" t="s">
        <v>358</v>
      </c>
      <c r="D9" s="27" t="s">
        <v>359</v>
      </c>
      <c r="E9" s="27" t="s">
        <v>360</v>
      </c>
      <c r="F9" s="27" t="s">
        <v>361</v>
      </c>
      <c r="G9" s="27" t="s">
        <v>362</v>
      </c>
    </row>
    <row r="10" spans="1:7" ht="43.15">
      <c r="A10" s="27" t="s">
        <v>196</v>
      </c>
      <c r="B10" s="32" t="s">
        <v>79</v>
      </c>
      <c r="C10" s="27" t="s">
        <v>358</v>
      </c>
      <c r="D10" s="27" t="s">
        <v>363</v>
      </c>
      <c r="E10" s="27" t="s">
        <v>360</v>
      </c>
      <c r="F10" s="27" t="s">
        <v>361</v>
      </c>
      <c r="G10" s="27" t="s">
        <v>362</v>
      </c>
    </row>
    <row r="11" spans="1:7" ht="43.15">
      <c r="A11" s="25" t="s">
        <v>80</v>
      </c>
      <c r="B11" s="26" t="s">
        <v>80</v>
      </c>
      <c r="C11" s="27" t="s">
        <v>358</v>
      </c>
      <c r="D11" s="27" t="s">
        <v>364</v>
      </c>
      <c r="E11" s="27" t="s">
        <v>360</v>
      </c>
      <c r="F11" s="27" t="s">
        <v>361</v>
      </c>
      <c r="G11" s="27" t="s">
        <v>362</v>
      </c>
    </row>
    <row r="12" spans="1:7" ht="86.45">
      <c r="A12" s="25" t="s">
        <v>238</v>
      </c>
      <c r="B12" s="26" t="s">
        <v>149</v>
      </c>
      <c r="C12" s="27" t="s">
        <v>358</v>
      </c>
      <c r="D12" s="27" t="s">
        <v>365</v>
      </c>
      <c r="E12" s="27" t="s">
        <v>360</v>
      </c>
      <c r="F12" s="27" t="s">
        <v>361</v>
      </c>
      <c r="G12" s="27" t="s">
        <v>362</v>
      </c>
    </row>
    <row r="13" spans="1:7" ht="57.6">
      <c r="A13" s="25" t="s">
        <v>81</v>
      </c>
      <c r="B13" s="26" t="s">
        <v>81</v>
      </c>
      <c r="C13" s="27" t="s">
        <v>358</v>
      </c>
      <c r="D13" s="27" t="s">
        <v>359</v>
      </c>
      <c r="E13" s="27" t="s">
        <v>360</v>
      </c>
      <c r="F13" s="27" t="s">
        <v>361</v>
      </c>
      <c r="G13" s="27" t="s">
        <v>362</v>
      </c>
    </row>
    <row r="14" spans="1:7" ht="57.6">
      <c r="A14" s="25" t="s">
        <v>81</v>
      </c>
      <c r="B14" s="26" t="s">
        <v>82</v>
      </c>
      <c r="C14" s="27" t="s">
        <v>358</v>
      </c>
      <c r="D14" s="27" t="s">
        <v>359</v>
      </c>
      <c r="E14" s="27" t="s">
        <v>360</v>
      </c>
      <c r="F14" s="27" t="s">
        <v>361</v>
      </c>
      <c r="G14" s="27" t="s">
        <v>362</v>
      </c>
    </row>
    <row r="15" spans="1:7" ht="72">
      <c r="A15" s="27" t="s">
        <v>249</v>
      </c>
      <c r="B15" s="32" t="s">
        <v>83</v>
      </c>
      <c r="C15" s="27" t="s">
        <v>358</v>
      </c>
      <c r="D15" s="27" t="s">
        <v>366</v>
      </c>
      <c r="E15" s="25" t="s">
        <v>367</v>
      </c>
      <c r="F15" s="27" t="s">
        <v>360</v>
      </c>
      <c r="G15" s="25" t="s">
        <v>368</v>
      </c>
    </row>
    <row r="16" spans="1:7" ht="72">
      <c r="A16" s="27" t="s">
        <v>249</v>
      </c>
      <c r="B16" s="32" t="s">
        <v>84</v>
      </c>
      <c r="C16" s="25" t="s">
        <v>369</v>
      </c>
      <c r="D16" s="25" t="s">
        <v>370</v>
      </c>
      <c r="E16" s="25" t="s">
        <v>367</v>
      </c>
      <c r="F16" s="27" t="s">
        <v>360</v>
      </c>
      <c r="G16" s="25" t="s">
        <v>371</v>
      </c>
    </row>
    <row r="17" spans="1:7" ht="72">
      <c r="A17" s="27" t="s">
        <v>249</v>
      </c>
      <c r="B17" s="32" t="s">
        <v>85</v>
      </c>
      <c r="C17" s="25" t="s">
        <v>369</v>
      </c>
      <c r="D17" s="25" t="s">
        <v>370</v>
      </c>
      <c r="E17" s="25" t="s">
        <v>367</v>
      </c>
      <c r="F17" s="27" t="s">
        <v>360</v>
      </c>
      <c r="G17" s="25" t="s">
        <v>368</v>
      </c>
    </row>
    <row r="18" spans="1:7" ht="86.45">
      <c r="A18" s="27" t="s">
        <v>249</v>
      </c>
      <c r="B18" s="32" t="s">
        <v>86</v>
      </c>
      <c r="C18" s="25" t="s">
        <v>369</v>
      </c>
      <c r="D18" s="25" t="s">
        <v>372</v>
      </c>
      <c r="E18" s="25" t="s">
        <v>367</v>
      </c>
      <c r="F18" s="27" t="s">
        <v>373</v>
      </c>
      <c r="G18" s="25" t="s">
        <v>374</v>
      </c>
    </row>
    <row r="19" spans="1:7" ht="72">
      <c r="A19" s="27" t="s">
        <v>249</v>
      </c>
      <c r="B19" s="32" t="s">
        <v>87</v>
      </c>
      <c r="C19" s="25" t="s">
        <v>369</v>
      </c>
      <c r="D19" s="25" t="s">
        <v>370</v>
      </c>
      <c r="E19" s="25" t="s">
        <v>367</v>
      </c>
      <c r="F19" s="27" t="s">
        <v>360</v>
      </c>
      <c r="G19" s="25" t="s">
        <v>368</v>
      </c>
    </row>
    <row r="20" spans="1:7" ht="72">
      <c r="A20" s="27" t="s">
        <v>249</v>
      </c>
      <c r="B20" s="32" t="s">
        <v>88</v>
      </c>
      <c r="C20" s="25" t="s">
        <v>369</v>
      </c>
      <c r="D20" s="25" t="s">
        <v>370</v>
      </c>
      <c r="E20" s="25" t="s">
        <v>367</v>
      </c>
      <c r="F20" s="27" t="s">
        <v>360</v>
      </c>
      <c r="G20" s="25" t="s">
        <v>371</v>
      </c>
    </row>
    <row r="21" spans="1:7" ht="72">
      <c r="A21" s="27" t="s">
        <v>271</v>
      </c>
      <c r="B21" s="32" t="s">
        <v>89</v>
      </c>
      <c r="C21" s="25" t="s">
        <v>375</v>
      </c>
      <c r="D21" s="25" t="s">
        <v>376</v>
      </c>
      <c r="E21" s="25" t="s">
        <v>367</v>
      </c>
      <c r="F21" s="27" t="s">
        <v>360</v>
      </c>
      <c r="G21" s="25" t="s">
        <v>368</v>
      </c>
    </row>
    <row r="22" spans="1:7" ht="57.6">
      <c r="A22" s="27" t="s">
        <v>196</v>
      </c>
      <c r="B22" s="32" t="s">
        <v>90</v>
      </c>
      <c r="C22" s="27" t="s">
        <v>358</v>
      </c>
      <c r="D22" s="27" t="s">
        <v>359</v>
      </c>
      <c r="E22" s="27" t="s">
        <v>360</v>
      </c>
      <c r="F22" s="27" t="s">
        <v>361</v>
      </c>
      <c r="G22" s="27" t="s">
        <v>362</v>
      </c>
    </row>
    <row r="23" spans="1:7" ht="86.45">
      <c r="A23" s="27" t="s">
        <v>91</v>
      </c>
      <c r="B23" s="32" t="s">
        <v>91</v>
      </c>
      <c r="C23" s="27" t="s">
        <v>358</v>
      </c>
      <c r="D23" s="27" t="s">
        <v>377</v>
      </c>
      <c r="E23" s="27" t="s">
        <v>360</v>
      </c>
      <c r="F23" s="27" t="s">
        <v>361</v>
      </c>
      <c r="G23" s="27" t="s">
        <v>362</v>
      </c>
    </row>
    <row r="24" spans="1:7" ht="72">
      <c r="A24" s="27" t="s">
        <v>92</v>
      </c>
      <c r="B24" s="35" t="s">
        <v>92</v>
      </c>
      <c r="C24" s="28" t="s">
        <v>369</v>
      </c>
      <c r="D24" s="25" t="s">
        <v>370</v>
      </c>
      <c r="E24" s="25" t="s">
        <v>367</v>
      </c>
      <c r="F24" s="27" t="s">
        <v>360</v>
      </c>
      <c r="G24" s="25" t="s">
        <v>368</v>
      </c>
    </row>
    <row r="25" spans="1:7" ht="57.6">
      <c r="A25" s="27" t="s">
        <v>196</v>
      </c>
      <c r="B25" s="35" t="s">
        <v>93</v>
      </c>
      <c r="C25" s="28" t="s">
        <v>369</v>
      </c>
      <c r="D25" s="27" t="s">
        <v>359</v>
      </c>
      <c r="E25" s="27" t="s">
        <v>360</v>
      </c>
      <c r="F25" s="27" t="s">
        <v>361</v>
      </c>
      <c r="G25" s="27" t="s">
        <v>362</v>
      </c>
    </row>
    <row r="26" spans="1:7" ht="57.6">
      <c r="A26" s="27" t="s">
        <v>196</v>
      </c>
      <c r="B26" s="32" t="s">
        <v>94</v>
      </c>
      <c r="C26" s="27" t="s">
        <v>358</v>
      </c>
      <c r="D26" s="27" t="s">
        <v>359</v>
      </c>
      <c r="E26" s="27" t="s">
        <v>360</v>
      </c>
      <c r="F26" s="27" t="s">
        <v>361</v>
      </c>
      <c r="G26" s="27" t="s">
        <v>362</v>
      </c>
    </row>
    <row r="27" spans="1:7" ht="72">
      <c r="A27" s="27" t="s">
        <v>271</v>
      </c>
      <c r="B27" s="32" t="s">
        <v>95</v>
      </c>
      <c r="C27" s="25" t="s">
        <v>378</v>
      </c>
      <c r="D27" s="25" t="s">
        <v>379</v>
      </c>
      <c r="E27" s="25" t="s">
        <v>367</v>
      </c>
      <c r="F27" s="27" t="s">
        <v>360</v>
      </c>
      <c r="G27" s="25" t="s">
        <v>368</v>
      </c>
    </row>
    <row r="28" spans="1:7" ht="57.6">
      <c r="A28" s="27" t="s">
        <v>271</v>
      </c>
      <c r="B28" s="32" t="s">
        <v>96</v>
      </c>
      <c r="C28" s="25" t="s">
        <v>378</v>
      </c>
      <c r="D28" s="25" t="s">
        <v>379</v>
      </c>
      <c r="E28" s="25" t="s">
        <v>367</v>
      </c>
      <c r="F28" s="27" t="s">
        <v>360</v>
      </c>
      <c r="G28" s="25" t="s">
        <v>380</v>
      </c>
    </row>
    <row r="29" spans="1:7" ht="86.45">
      <c r="A29" s="27" t="s">
        <v>97</v>
      </c>
      <c r="B29" s="32" t="s">
        <v>97</v>
      </c>
      <c r="C29" s="27" t="s">
        <v>358</v>
      </c>
      <c r="D29" s="27" t="s">
        <v>381</v>
      </c>
      <c r="E29" s="27" t="s">
        <v>360</v>
      </c>
      <c r="F29" s="27" t="s">
        <v>361</v>
      </c>
      <c r="G29" s="27" t="s">
        <v>362</v>
      </c>
    </row>
    <row r="30" spans="1:7" ht="43.15">
      <c r="A30" s="27" t="s">
        <v>271</v>
      </c>
      <c r="B30" s="32" t="s">
        <v>98</v>
      </c>
      <c r="C30" s="25" t="s">
        <v>378</v>
      </c>
      <c r="D30" s="25" t="s">
        <v>379</v>
      </c>
      <c r="E30" s="25" t="s">
        <v>367</v>
      </c>
      <c r="F30" s="27" t="s">
        <v>360</v>
      </c>
      <c r="G30" s="25" t="s">
        <v>382</v>
      </c>
    </row>
    <row r="31" spans="1:7" ht="43.15">
      <c r="A31" s="27" t="s">
        <v>99</v>
      </c>
      <c r="B31" s="32" t="s">
        <v>99</v>
      </c>
      <c r="C31" s="27" t="s">
        <v>358</v>
      </c>
      <c r="D31" s="27" t="s">
        <v>364</v>
      </c>
      <c r="E31" s="27" t="s">
        <v>360</v>
      </c>
      <c r="F31" s="27" t="s">
        <v>361</v>
      </c>
      <c r="G31" s="27" t="s">
        <v>362</v>
      </c>
    </row>
    <row r="32" spans="1:7" ht="43.15">
      <c r="A32" s="27" t="s">
        <v>100</v>
      </c>
      <c r="B32" s="32" t="s">
        <v>100</v>
      </c>
      <c r="C32" s="27" t="s">
        <v>358</v>
      </c>
      <c r="D32" s="27" t="s">
        <v>363</v>
      </c>
      <c r="E32" s="27" t="s">
        <v>360</v>
      </c>
      <c r="F32" s="27" t="s">
        <v>361</v>
      </c>
      <c r="G32" s="27" t="s">
        <v>362</v>
      </c>
    </row>
    <row r="33" spans="1:7" ht="43.15">
      <c r="A33" s="27" t="s">
        <v>318</v>
      </c>
      <c r="B33" s="34" t="s">
        <v>101</v>
      </c>
      <c r="C33" s="27" t="s">
        <v>383</v>
      </c>
      <c r="D33" s="27" t="s">
        <v>384</v>
      </c>
      <c r="E33" s="27" t="s">
        <v>360</v>
      </c>
      <c r="F33" s="27" t="s">
        <v>361</v>
      </c>
      <c r="G33" s="25" t="s">
        <v>385</v>
      </c>
    </row>
    <row r="34" spans="1:7" ht="43.15">
      <c r="A34" s="27" t="s">
        <v>318</v>
      </c>
      <c r="B34" s="34" t="s">
        <v>36</v>
      </c>
      <c r="C34" s="27" t="s">
        <v>383</v>
      </c>
      <c r="D34" s="27" t="s">
        <v>384</v>
      </c>
      <c r="E34" s="27" t="s">
        <v>360</v>
      </c>
      <c r="F34" s="27" t="s">
        <v>361</v>
      </c>
      <c r="G34" s="25" t="s">
        <v>385</v>
      </c>
    </row>
    <row r="35" spans="1:7" ht="86.45">
      <c r="A35" s="25" t="s">
        <v>104</v>
      </c>
      <c r="B35" s="34" t="s">
        <v>102</v>
      </c>
      <c r="C35" s="27" t="s">
        <v>358</v>
      </c>
      <c r="D35" s="27" t="s">
        <v>386</v>
      </c>
      <c r="E35" s="27" t="s">
        <v>360</v>
      </c>
      <c r="F35" s="27" t="s">
        <v>361</v>
      </c>
      <c r="G35" s="27" t="s">
        <v>362</v>
      </c>
    </row>
    <row r="36" spans="1:7" ht="57.6">
      <c r="A36" s="27" t="s">
        <v>196</v>
      </c>
      <c r="B36" s="32" t="s">
        <v>103</v>
      </c>
      <c r="C36" s="27" t="s">
        <v>358</v>
      </c>
      <c r="D36" s="27" t="s">
        <v>359</v>
      </c>
      <c r="E36" s="27" t="s">
        <v>360</v>
      </c>
      <c r="F36" s="27" t="s">
        <v>361</v>
      </c>
      <c r="G36" s="27" t="s">
        <v>362</v>
      </c>
    </row>
    <row r="37" spans="1:7" ht="86.45">
      <c r="A37" s="25" t="s">
        <v>104</v>
      </c>
      <c r="B37" s="26" t="s">
        <v>104</v>
      </c>
      <c r="C37" s="27" t="s">
        <v>358</v>
      </c>
      <c r="D37" s="27" t="s">
        <v>377</v>
      </c>
      <c r="E37" s="27" t="s">
        <v>360</v>
      </c>
      <c r="F37" s="27" t="s">
        <v>361</v>
      </c>
      <c r="G37" s="27" t="s">
        <v>362</v>
      </c>
    </row>
    <row r="38" spans="1:7" ht="86.45">
      <c r="A38" s="27" t="s">
        <v>105</v>
      </c>
      <c r="B38" s="32" t="s">
        <v>105</v>
      </c>
      <c r="C38" s="27" t="s">
        <v>358</v>
      </c>
      <c r="D38" s="27" t="s">
        <v>377</v>
      </c>
      <c r="E38" s="27" t="s">
        <v>360</v>
      </c>
      <c r="F38" s="27" t="s">
        <v>361</v>
      </c>
      <c r="G38" s="27" t="s">
        <v>362</v>
      </c>
    </row>
    <row r="39" spans="1:7" ht="86.45">
      <c r="A39" s="27" t="s">
        <v>106</v>
      </c>
      <c r="B39" s="32" t="s">
        <v>106</v>
      </c>
      <c r="C39" s="27" t="s">
        <v>358</v>
      </c>
      <c r="D39" s="27" t="s">
        <v>359</v>
      </c>
      <c r="E39" s="27" t="s">
        <v>360</v>
      </c>
      <c r="F39" s="27" t="s">
        <v>361</v>
      </c>
      <c r="G39" s="27" t="s">
        <v>387</v>
      </c>
    </row>
    <row r="40" spans="1:7" ht="72">
      <c r="A40" s="27" t="s">
        <v>107</v>
      </c>
      <c r="B40" s="32" t="s">
        <v>107</v>
      </c>
      <c r="C40" s="25" t="s">
        <v>369</v>
      </c>
      <c r="D40" s="25" t="s">
        <v>370</v>
      </c>
      <c r="E40" s="25" t="s">
        <v>367</v>
      </c>
      <c r="F40" s="27" t="s">
        <v>360</v>
      </c>
      <c r="G40" s="25" t="s">
        <v>371</v>
      </c>
    </row>
    <row r="41" spans="1:7" ht="72">
      <c r="A41" s="27" t="s">
        <v>108</v>
      </c>
      <c r="B41" s="32" t="s">
        <v>108</v>
      </c>
      <c r="C41" s="25" t="s">
        <v>369</v>
      </c>
      <c r="D41" s="25" t="s">
        <v>370</v>
      </c>
      <c r="E41" s="25" t="s">
        <v>367</v>
      </c>
      <c r="F41" s="27" t="s">
        <v>360</v>
      </c>
      <c r="G41" s="25" t="s">
        <v>371</v>
      </c>
    </row>
    <row r="42" spans="1:7" ht="43.15">
      <c r="A42" s="27" t="s">
        <v>109</v>
      </c>
      <c r="B42" s="32" t="s">
        <v>109</v>
      </c>
      <c r="C42" s="25" t="s">
        <v>388</v>
      </c>
      <c r="D42" s="25" t="s">
        <v>389</v>
      </c>
      <c r="E42" s="25" t="s">
        <v>367</v>
      </c>
      <c r="F42" s="27" t="s">
        <v>360</v>
      </c>
      <c r="G42" s="25" t="s">
        <v>390</v>
      </c>
    </row>
  </sheetData>
  <sheetProtection algorithmName="SHA-512" hashValue="LOQj60TMBS6ZLhSqdaNO1rgghb7NKQ0OaugQkgg8HAMBb033Psmzyr+2jLNHXoYOEF57+jcWXbMXvcRPAUT4AA==" saltValue="qkWQEz/Tk2CxpbuOZ0hrn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828BE-2162-4B1F-B358-6E220349D7CA}">
  <dimension ref="B2:W23"/>
  <sheetViews>
    <sheetView showGridLines="0" tabSelected="1" zoomScale="80" zoomScaleNormal="80" workbookViewId="0">
      <selection activeCell="B14" sqref="B14"/>
    </sheetView>
  </sheetViews>
  <sheetFormatPr defaultRowHeight="14.45"/>
  <cols>
    <col min="1" max="1" width="2.5703125" customWidth="1"/>
    <col min="2" max="2" width="22.85546875" customWidth="1"/>
    <col min="3" max="3" width="28.140625" style="15" customWidth="1"/>
    <col min="4" max="4" width="4.85546875" bestFit="1" customWidth="1"/>
    <col min="5" max="5" width="14.28515625" customWidth="1"/>
    <col min="6" max="6" width="9.85546875" customWidth="1"/>
    <col min="7" max="7" width="8.85546875" customWidth="1"/>
    <col min="8" max="8" width="3.5703125" customWidth="1"/>
    <col min="9" max="9" width="15.28515625" customWidth="1"/>
    <col min="10" max="10" width="12.42578125" customWidth="1"/>
    <col min="11" max="11" width="6.7109375" customWidth="1"/>
    <col min="12" max="12" width="4.28515625" customWidth="1"/>
    <col min="13" max="13" width="15" customWidth="1"/>
    <col min="14" max="14" width="10.28515625" customWidth="1"/>
    <col min="15" max="15" width="8.140625" customWidth="1"/>
    <col min="16" max="16" width="4" customWidth="1"/>
    <col min="17" max="17" width="14.5703125" customWidth="1"/>
    <col min="18" max="18" width="10.28515625" customWidth="1"/>
    <col min="20" max="20" width="3.5703125" customWidth="1"/>
    <col min="21" max="21" width="14.7109375" customWidth="1"/>
    <col min="22" max="22" width="8.7109375" customWidth="1"/>
    <col min="23" max="23" width="9.42578125" customWidth="1"/>
  </cols>
  <sheetData>
    <row r="2" spans="2:23" ht="18" customHeight="1">
      <c r="B2" s="76" t="s">
        <v>34</v>
      </c>
      <c r="C2" s="76"/>
    </row>
    <row r="3" spans="2:23" ht="15">
      <c r="B3" s="79" t="s">
        <v>35</v>
      </c>
      <c r="C3" s="80" t="s">
        <v>36</v>
      </c>
      <c r="F3" s="55"/>
      <c r="G3" s="15"/>
      <c r="O3" s="15"/>
    </row>
    <row r="4" spans="2:23">
      <c r="B4" s="79"/>
      <c r="C4" s="80"/>
      <c r="F4" s="8"/>
      <c r="J4" s="8"/>
      <c r="N4" s="8"/>
    </row>
    <row r="5" spans="2:23" ht="18">
      <c r="E5" s="82" t="s">
        <v>37</v>
      </c>
      <c r="F5" s="82"/>
      <c r="G5" s="82"/>
      <c r="H5" s="57"/>
      <c r="I5" s="88" t="s">
        <v>38</v>
      </c>
      <c r="J5" s="88"/>
      <c r="K5" s="88"/>
      <c r="L5" s="57"/>
      <c r="M5" s="82" t="s">
        <v>39</v>
      </c>
      <c r="N5" s="82"/>
      <c r="O5" s="82"/>
      <c r="P5" s="57"/>
      <c r="Q5" s="82" t="s">
        <v>40</v>
      </c>
      <c r="R5" s="82"/>
      <c r="S5" s="82"/>
      <c r="T5" s="57"/>
      <c r="U5" s="82" t="s">
        <v>41</v>
      </c>
      <c r="V5" s="82"/>
      <c r="W5" s="82"/>
    </row>
    <row r="6" spans="2:23">
      <c r="B6" s="81" t="s">
        <v>42</v>
      </c>
      <c r="C6" s="81"/>
      <c r="E6" s="83">
        <f>VLOOKUP(C3, 'Types of Assessment 5 6'!A1:AO42, 4, FALSE)</f>
        <v>40</v>
      </c>
      <c r="F6" s="83"/>
      <c r="G6" s="83"/>
      <c r="I6" s="83">
        <f>VLOOKUP(C3, 'Types of Assessment 5 6'!A1:AO42, 11, FALSE)</f>
        <v>60</v>
      </c>
      <c r="J6" s="83"/>
      <c r="K6" s="83"/>
      <c r="M6" s="83">
        <f>VLOOKUP(C3, 'Types of Assessment 5 6'!A1:AO42, 18, FALSE)</f>
        <v>80</v>
      </c>
      <c r="N6" s="83"/>
      <c r="O6" s="83"/>
      <c r="Q6" s="83">
        <f>VLOOKUP(C3, 'Types of Assessment 5 6'!A1:AO42, 25, FALSE)</f>
        <v>100</v>
      </c>
      <c r="R6" s="83"/>
      <c r="S6" s="83"/>
      <c r="U6" s="83">
        <f>VLOOKUP(C3, 'Types of Assessment 5 6'!A1:AO42, 32, FALSE)</f>
        <v>120</v>
      </c>
      <c r="V6" s="83"/>
      <c r="W6" s="83"/>
    </row>
    <row r="7" spans="2:23">
      <c r="B7" s="81" t="s">
        <v>43</v>
      </c>
      <c r="C7" s="81"/>
      <c r="E7" s="89">
        <f>VLOOKUP(C3, 'Types of Assessment 5 6'!A1:AO42, 5, FALSE)</f>
        <v>0</v>
      </c>
      <c r="F7" s="89"/>
      <c r="G7" s="89"/>
      <c r="I7" s="83">
        <f>VLOOKUP(C3, 'Types of Assessment 5 6'!A1:AO42, 12, FALSE)</f>
        <v>0</v>
      </c>
      <c r="J7" s="83"/>
      <c r="K7" s="83"/>
      <c r="M7" s="83">
        <f>VLOOKUP(C3, 'Types of Assessment 5 6'!A1:AO42, 19, FALSE)</f>
        <v>0</v>
      </c>
      <c r="N7" s="83"/>
      <c r="O7" s="83"/>
      <c r="Q7" s="83">
        <f>VLOOKUP(C3, 'Types of Assessment 5 6'!A1:AO42, 26, FALSE)</f>
        <v>0</v>
      </c>
      <c r="R7" s="83"/>
      <c r="S7" s="83"/>
      <c r="U7" s="83">
        <f>VLOOKUP(C3, 'Types of Assessment 5 6'!A1:AO42, 33, FALSE)</f>
        <v>0</v>
      </c>
      <c r="V7" s="83"/>
      <c r="W7" s="83"/>
    </row>
    <row r="8" spans="2:23">
      <c r="B8" s="81" t="s">
        <v>44</v>
      </c>
      <c r="C8" s="81"/>
      <c r="E8" s="83">
        <f>VLOOKUP(C3, 'Types of Assessment 5 6'!A1:AO42, 6, FALSE)</f>
        <v>0</v>
      </c>
      <c r="F8" s="83"/>
      <c r="G8" s="83"/>
      <c r="I8" s="83">
        <f>VLOOKUP(C3, 'Types of Assessment 5 6'!A1:AO42, 13, FALSE)</f>
        <v>0</v>
      </c>
      <c r="J8" s="83"/>
      <c r="K8" s="83"/>
      <c r="M8" s="83">
        <f>VLOOKUP(C3, 'Types of Assessment 5 6'!A1:AO42, 20, FALSE)</f>
        <v>0</v>
      </c>
      <c r="N8" s="83"/>
      <c r="O8" s="83"/>
      <c r="Q8" s="83">
        <f>VLOOKUP(C3, 'Types of Assessment 5 6'!A1:AO42, 27, FALSE)</f>
        <v>0</v>
      </c>
      <c r="R8" s="83"/>
      <c r="S8" s="83"/>
      <c r="U8" s="83">
        <f>VLOOKUP(C3, 'Types of Assessment 5 6'!A1:AO42, 34, FALSE)</f>
        <v>0</v>
      </c>
      <c r="V8" s="83"/>
      <c r="W8" s="83"/>
    </row>
    <row r="9" spans="2:23">
      <c r="B9" s="81" t="s">
        <v>45</v>
      </c>
      <c r="C9" s="81"/>
      <c r="E9" s="83">
        <f>VLOOKUP(C3, 'Types of Assessment 5 6'!A1:AO42, 7, FALSE)</f>
        <v>15</v>
      </c>
      <c r="F9" s="83"/>
      <c r="G9" s="83"/>
      <c r="I9" s="83">
        <f>VLOOKUP(C3, 'Types of Assessment 5 6'!A1:AO42, 14, FALSE)</f>
        <v>25</v>
      </c>
      <c r="J9" s="83"/>
      <c r="K9" s="83"/>
      <c r="M9" s="83">
        <f>VLOOKUP(C3, 'Types of Assessment 5 6'!A1:AO42, 21, FALSE)</f>
        <v>25</v>
      </c>
      <c r="N9" s="83"/>
      <c r="O9" s="83"/>
      <c r="Q9" s="83">
        <f>VLOOKUP(C3, 'Types of Assessment 5 6'!A1:AO42, 28, FALSE)</f>
        <v>25</v>
      </c>
      <c r="R9" s="83"/>
      <c r="S9" s="83"/>
      <c r="U9" s="83">
        <f>VLOOKUP(C3, 'Types of Assessment 5 6'!A1:AO42, 35, FALSE)</f>
        <v>25</v>
      </c>
      <c r="V9" s="83"/>
      <c r="W9" s="83"/>
    </row>
    <row r="10" spans="2:23" ht="15" thickBot="1">
      <c r="B10" s="81" t="s">
        <v>46</v>
      </c>
      <c r="C10" s="81"/>
      <c r="E10" s="84" t="str">
        <f>VLOOKUP(C3, 'Types of Assessment 5 6'!A1:AO42, 8, FALSE)</f>
        <v>1</v>
      </c>
      <c r="F10" s="84"/>
      <c r="G10" s="84"/>
      <c r="I10" s="84">
        <f>VLOOKUP(C3, 'Types of Assessment 5 6'!A1:AO42, 15, FALSE)</f>
        <v>2.5</v>
      </c>
      <c r="J10" s="84"/>
      <c r="K10" s="84"/>
      <c r="M10" s="84">
        <f>VLOOKUP(C3, 'Types of Assessment 5 6'!A1:AO42, 22, FALSE)</f>
        <v>3</v>
      </c>
      <c r="N10" s="84"/>
      <c r="O10" s="84"/>
      <c r="Q10" s="84">
        <f>VLOOKUP(C3, 'Types of Assessment 5 6'!A1:AO42, 29, FALSE)</f>
        <v>3.5</v>
      </c>
      <c r="R10" s="84"/>
      <c r="S10" s="84"/>
      <c r="U10" s="84">
        <f>VLOOKUP(C3, 'Types of Assessment 5 6'!A1:AO42, 36, FALSE)</f>
        <v>4</v>
      </c>
      <c r="V10" s="84"/>
      <c r="W10" s="84"/>
    </row>
    <row r="11" spans="2:23" ht="15" thickTop="1">
      <c r="E11" s="52" t="s">
        <v>47</v>
      </c>
      <c r="F11" s="56" t="s">
        <v>48</v>
      </c>
      <c r="G11" s="56" t="s">
        <v>49</v>
      </c>
      <c r="H11" s="15"/>
      <c r="I11" s="52" t="s">
        <v>47</v>
      </c>
      <c r="J11" s="53" t="s">
        <v>48</v>
      </c>
      <c r="K11" s="53" t="s">
        <v>49</v>
      </c>
      <c r="L11" s="15"/>
      <c r="M11" s="52" t="s">
        <v>47</v>
      </c>
      <c r="N11" s="53" t="s">
        <v>48</v>
      </c>
      <c r="O11" s="53" t="s">
        <v>49</v>
      </c>
      <c r="P11" s="15"/>
      <c r="Q11" s="52" t="s">
        <v>47</v>
      </c>
      <c r="R11" s="53" t="s">
        <v>48</v>
      </c>
      <c r="S11" s="53" t="s">
        <v>49</v>
      </c>
      <c r="T11" s="15"/>
      <c r="U11" s="52" t="s">
        <v>47</v>
      </c>
      <c r="V11" s="53" t="s">
        <v>48</v>
      </c>
      <c r="W11" s="53" t="s">
        <v>49</v>
      </c>
    </row>
    <row r="12" spans="2:23">
      <c r="D12" s="51">
        <v>0.2</v>
      </c>
      <c r="E12" s="63">
        <f>20%*E7</f>
        <v>0</v>
      </c>
      <c r="F12" s="63">
        <f>20%*E9</f>
        <v>3</v>
      </c>
      <c r="G12" s="63">
        <f>20%*E8</f>
        <v>0</v>
      </c>
      <c r="H12" s="15"/>
      <c r="I12" s="63">
        <f>20%*I7</f>
        <v>0</v>
      </c>
      <c r="J12" s="63">
        <f>20%*I9</f>
        <v>5</v>
      </c>
      <c r="K12" s="63">
        <f>20%*I8</f>
        <v>0</v>
      </c>
      <c r="L12" s="15"/>
      <c r="M12" s="63">
        <f>20%*M7</f>
        <v>0</v>
      </c>
      <c r="N12" s="63">
        <f>20%*M9</f>
        <v>5</v>
      </c>
      <c r="O12" s="63">
        <f>20%*M8</f>
        <v>0</v>
      </c>
      <c r="P12" s="15"/>
      <c r="Q12" s="63">
        <f>20%*Q7</f>
        <v>0</v>
      </c>
      <c r="R12" s="63">
        <f>20%*Q9</f>
        <v>5</v>
      </c>
      <c r="S12" s="63">
        <f>20%*Q8</f>
        <v>0</v>
      </c>
      <c r="T12" s="15"/>
      <c r="U12" s="63">
        <f>20%*U7</f>
        <v>0</v>
      </c>
      <c r="V12" s="63">
        <f>20%*U9</f>
        <v>5</v>
      </c>
      <c r="W12" s="63">
        <f>20%*U8</f>
        <v>0</v>
      </c>
    </row>
    <row r="13" spans="2:23">
      <c r="D13" s="51">
        <v>0.4</v>
      </c>
      <c r="E13" s="64">
        <f>40%*E7</f>
        <v>0</v>
      </c>
      <c r="F13" s="64">
        <f>40%*E9</f>
        <v>6</v>
      </c>
      <c r="G13" s="64">
        <f>40%*E8</f>
        <v>0</v>
      </c>
      <c r="H13" s="15"/>
      <c r="I13" s="64">
        <f>40%*I7</f>
        <v>0</v>
      </c>
      <c r="J13" s="64">
        <f>40%*I9</f>
        <v>10</v>
      </c>
      <c r="K13" s="64">
        <f>40%*I8</f>
        <v>0</v>
      </c>
      <c r="L13" s="15"/>
      <c r="M13" s="64">
        <f>40%*M7</f>
        <v>0</v>
      </c>
      <c r="N13" s="64">
        <f>40%*M9</f>
        <v>10</v>
      </c>
      <c r="O13" s="64">
        <f>40%*M8</f>
        <v>0</v>
      </c>
      <c r="P13" s="15"/>
      <c r="Q13" s="64">
        <f>40%*Q7</f>
        <v>0</v>
      </c>
      <c r="R13" s="64">
        <f>40%*Q9</f>
        <v>10</v>
      </c>
      <c r="S13" s="64">
        <f>40%*Q8</f>
        <v>0</v>
      </c>
      <c r="T13" s="15"/>
      <c r="U13" s="64">
        <f>40%*U7</f>
        <v>0</v>
      </c>
      <c r="V13" s="64">
        <f>40%*U9</f>
        <v>10</v>
      </c>
      <c r="W13" s="64">
        <f>40%*U8</f>
        <v>0</v>
      </c>
    </row>
    <row r="14" spans="2:23">
      <c r="D14" s="51">
        <v>0.6</v>
      </c>
      <c r="E14" s="64">
        <f>60%*E7</f>
        <v>0</v>
      </c>
      <c r="F14" s="64">
        <f>60%*E9</f>
        <v>9</v>
      </c>
      <c r="G14" s="64">
        <f>60%*E8</f>
        <v>0</v>
      </c>
      <c r="H14" s="15"/>
      <c r="I14" s="64">
        <f>60%*I7</f>
        <v>0</v>
      </c>
      <c r="J14" s="64">
        <f>60%*I9</f>
        <v>15</v>
      </c>
      <c r="K14" s="64">
        <f>60%*I8</f>
        <v>0</v>
      </c>
      <c r="L14" s="15"/>
      <c r="M14" s="64">
        <f>60%*M7</f>
        <v>0</v>
      </c>
      <c r="N14" s="64">
        <f>60%*M9</f>
        <v>15</v>
      </c>
      <c r="O14" s="64">
        <f>60%*M8</f>
        <v>0</v>
      </c>
      <c r="P14" s="15"/>
      <c r="Q14" s="64">
        <f>60%*Q7</f>
        <v>0</v>
      </c>
      <c r="R14" s="64">
        <f>60%*Q9</f>
        <v>15</v>
      </c>
      <c r="S14" s="64">
        <f>60%*Q8</f>
        <v>0</v>
      </c>
      <c r="T14" s="15"/>
      <c r="U14" s="64">
        <f>60%*U7</f>
        <v>0</v>
      </c>
      <c r="V14" s="64">
        <f>60%*U9</f>
        <v>15</v>
      </c>
      <c r="W14" s="64">
        <f>60%*U8</f>
        <v>0</v>
      </c>
    </row>
    <row r="15" spans="2:23" ht="15" thickBot="1">
      <c r="C15"/>
      <c r="D15" s="51">
        <v>0.8</v>
      </c>
      <c r="E15" s="65">
        <f>80%*E7</f>
        <v>0</v>
      </c>
      <c r="F15" s="65">
        <f>80%*E9</f>
        <v>12</v>
      </c>
      <c r="G15" s="65">
        <f>80%*E8</f>
        <v>0</v>
      </c>
      <c r="H15" s="15"/>
      <c r="I15" s="65">
        <f>80%*I7</f>
        <v>0</v>
      </c>
      <c r="J15" s="65">
        <f>80%*I9</f>
        <v>20</v>
      </c>
      <c r="K15" s="65">
        <f>80%*I8</f>
        <v>0</v>
      </c>
      <c r="L15" s="15"/>
      <c r="M15" s="65">
        <f>80%*M7</f>
        <v>0</v>
      </c>
      <c r="N15" s="65">
        <f>80%*M9</f>
        <v>20</v>
      </c>
      <c r="O15" s="65">
        <f>80%*M8</f>
        <v>0</v>
      </c>
      <c r="P15" s="15"/>
      <c r="Q15" s="65">
        <f>80%*Q7</f>
        <v>0</v>
      </c>
      <c r="R15" s="65">
        <f>80%*Q9</f>
        <v>20</v>
      </c>
      <c r="S15" s="65">
        <f>80%*Q8</f>
        <v>0</v>
      </c>
      <c r="T15" s="15"/>
      <c r="U15" s="65">
        <f>80%*U7</f>
        <v>0</v>
      </c>
      <c r="V15" s="65">
        <f>80%*U9</f>
        <v>20</v>
      </c>
      <c r="W15" s="65">
        <f>80%*U8</f>
        <v>0</v>
      </c>
    </row>
    <row r="16" spans="2:23" ht="15" thickTop="1">
      <c r="C16"/>
      <c r="D16" s="51"/>
      <c r="E16" s="15"/>
      <c r="F16" s="15"/>
      <c r="G16" s="15"/>
      <c r="I16" s="15"/>
      <c r="J16" s="15"/>
      <c r="K16" s="15"/>
      <c r="M16" s="15"/>
      <c r="N16" s="15"/>
      <c r="O16" s="15"/>
      <c r="Q16" s="15"/>
      <c r="R16" s="15"/>
      <c r="S16" s="15"/>
      <c r="U16" s="15"/>
      <c r="V16" s="15"/>
      <c r="W16" s="15"/>
    </row>
    <row r="17" spans="2:23" ht="27" customHeight="1">
      <c r="C17"/>
      <c r="D17" s="51"/>
      <c r="E17" s="90" t="str">
        <f>IF(ISBLANK(VLOOKUP(C3,'Key Notes'!A1:B42,2,FALSE)),"",VLOOKUP(C3,'Key Notes'!A1:B42,2,FALSE))</f>
        <v>*The time allocation for group presentations is not a multiple of the individual presentation alloted time.  Group presentations involve varied and different preparation and therefore this should be considered when allocating time for group presentations.</v>
      </c>
      <c r="F17" s="90"/>
      <c r="G17" s="90"/>
      <c r="H17" s="90"/>
      <c r="I17" s="90"/>
      <c r="J17" s="90"/>
      <c r="K17" s="90"/>
      <c r="L17" s="90"/>
      <c r="M17" s="90"/>
      <c r="N17" s="90"/>
      <c r="O17" s="90"/>
      <c r="P17" s="90"/>
      <c r="Q17" s="90"/>
      <c r="R17" s="90"/>
      <c r="S17" s="90"/>
      <c r="T17" s="90"/>
      <c r="U17" s="90"/>
      <c r="V17" s="90"/>
      <c r="W17" s="90"/>
    </row>
    <row r="18" spans="2:23">
      <c r="C18" s="51"/>
    </row>
    <row r="19" spans="2:23" ht="246" customHeight="1">
      <c r="B19" s="58" t="s">
        <v>50</v>
      </c>
      <c r="C19" s="77" t="str">
        <f>VLOOKUP(C3, 'Assessment Descriptor'!B2:H42, 5, FALSE)</f>
        <v xml:space="preserve">Students give an oral presentation on a particular topic for a specified length of time and could also prepare associated handout(s). Can usefully be combined with self- and peer-assessment. </v>
      </c>
      <c r="D19" s="77"/>
      <c r="E19" s="77"/>
      <c r="F19" s="77"/>
      <c r="G19" s="77"/>
      <c r="I19" s="85" t="s">
        <v>51</v>
      </c>
      <c r="J19" s="85"/>
      <c r="K19" s="77" t="str">
        <f>VLOOKUP(C3, 'Reasonable Adjustments'!B1:G42, 2, FALSE)</f>
        <v>Continuous Assessment adjustments - Oral</v>
      </c>
      <c r="L19" s="77"/>
      <c r="M19" s="77"/>
      <c r="N19" s="77"/>
      <c r="O19" s="77"/>
      <c r="P19" s="77"/>
      <c r="Q19" s="77"/>
    </row>
    <row r="20" spans="2:23" ht="108.6" customHeight="1">
      <c r="B20" s="58" t="s">
        <v>52</v>
      </c>
      <c r="C20" s="77" t="str">
        <f>VLOOKUP(C3, 'Assessment Descriptor'!B2:H42, 6, FALSE)</f>
        <v>Skills development for students for presentation skills and explaining/synthesising information
Peer-assessment can help with skills development and confidence as well as build community
Allows for questions to be asked to assess student understanding
Questioning helps to reduce academic misconduct 
AI can be utilised to generate content for students to review or debate during presentation</v>
      </c>
      <c r="D20" s="77"/>
      <c r="E20" s="77"/>
      <c r="F20" s="77"/>
      <c r="G20" s="77"/>
      <c r="I20" s="86" t="s">
        <v>53</v>
      </c>
      <c r="J20" s="86"/>
      <c r="K20" s="78" t="str">
        <f>VLOOKUP(C3, 'Reasonable Adjustments'!B1:G42, 3, FALSE)</f>
        <v>Additional learning needs or difficulties with communication</v>
      </c>
      <c r="L20" s="78"/>
      <c r="M20" s="78"/>
      <c r="N20" s="78"/>
      <c r="O20" s="78"/>
      <c r="P20" s="78"/>
      <c r="Q20" s="78"/>
    </row>
    <row r="21" spans="2:23" ht="97.15" customHeight="1">
      <c r="B21" s="59" t="s">
        <v>54</v>
      </c>
      <c r="C21" s="78" t="str">
        <f>VLOOKUP(C3, 'Assessment Descriptor'!B2:H42, 7, FALSE)</f>
        <v>Time-consuming approach depending on size of cohort
Balance assessment of content versus presentation skills and confidence
Expected standards can increase as more presentations are undertaken and assessed
AI may be utilised for creating presentation content but can be mitigated against with questioning during presentation</v>
      </c>
      <c r="D21" s="78"/>
      <c r="E21" s="78"/>
      <c r="F21" s="78"/>
      <c r="G21" s="78"/>
      <c r="I21" s="85" t="s">
        <v>55</v>
      </c>
      <c r="J21" s="85"/>
      <c r="K21" s="77" t="str">
        <f>VLOOKUP(C3, 'Reasonable Adjustments'!B1:G42, 4, FALSE)</f>
        <v>Study Support, Proof Reading, Academic Mentoring, access to computer/internet and other resources</v>
      </c>
      <c r="L21" s="77"/>
      <c r="M21" s="77"/>
      <c r="N21" s="77"/>
      <c r="O21" s="77"/>
      <c r="P21" s="77"/>
      <c r="Q21" s="77"/>
    </row>
    <row r="22" spans="2:23" ht="60.6" customHeight="1">
      <c r="B22" s="58" t="s">
        <v>56</v>
      </c>
      <c r="C22" s="77" t="str">
        <f>VLOOKUP(C3, 'Assessment Descriptor'!B2:I42, 8, FALSE)</f>
        <v xml:space="preserve">Can provide immediate feedback </v>
      </c>
      <c r="D22" s="77"/>
      <c r="E22" s="77"/>
      <c r="F22" s="77"/>
      <c r="G22" s="77"/>
      <c r="I22" s="87" t="s">
        <v>57</v>
      </c>
      <c r="J22" s="87"/>
      <c r="K22" s="78" t="str">
        <f>VLOOKUP(C3, 'Reasonable Adjustments'!B1:G42, 5, FALSE)</f>
        <v>N/A</v>
      </c>
      <c r="L22" s="78"/>
      <c r="M22" s="78"/>
      <c r="N22" s="78"/>
      <c r="O22" s="78"/>
      <c r="P22" s="78"/>
      <c r="Q22" s="78"/>
    </row>
    <row r="23" spans="2:23" ht="71.45" customHeight="1">
      <c r="I23" s="85" t="s">
        <v>58</v>
      </c>
      <c r="J23" s="85"/>
      <c r="K23" s="77" t="str">
        <f>VLOOKUP(C3, 'Reasonable Adjustments'!B1:G42, 6, FALSE)</f>
        <v>cosideration of deadlines; additional time; alternative approach - e.g. podcast, online presentation; alternative assessment format - e.g Poster</v>
      </c>
      <c r="L23" s="77"/>
      <c r="M23" s="77"/>
      <c r="N23" s="77"/>
      <c r="O23" s="77"/>
      <c r="P23" s="77"/>
      <c r="Q23" s="77"/>
    </row>
  </sheetData>
  <mergeCells count="53">
    <mergeCell ref="K22:Q22"/>
    <mergeCell ref="M10:O10"/>
    <mergeCell ref="E17:W17"/>
    <mergeCell ref="K19:Q19"/>
    <mergeCell ref="K20:Q20"/>
    <mergeCell ref="K21:Q21"/>
    <mergeCell ref="E6:G6"/>
    <mergeCell ref="E7:G7"/>
    <mergeCell ref="K23:Q23"/>
    <mergeCell ref="Q10:S10"/>
    <mergeCell ref="U5:W5"/>
    <mergeCell ref="U6:W6"/>
    <mergeCell ref="U7:W7"/>
    <mergeCell ref="U8:W8"/>
    <mergeCell ref="U9:W9"/>
    <mergeCell ref="U10:W10"/>
    <mergeCell ref="Q5:S5"/>
    <mergeCell ref="Q6:S6"/>
    <mergeCell ref="Q7:S7"/>
    <mergeCell ref="Q8:S8"/>
    <mergeCell ref="Q9:S9"/>
    <mergeCell ref="I10:K10"/>
    <mergeCell ref="M9:O9"/>
    <mergeCell ref="I5:K5"/>
    <mergeCell ref="I6:K6"/>
    <mergeCell ref="I7:K7"/>
    <mergeCell ref="I8:K8"/>
    <mergeCell ref="I9:K9"/>
    <mergeCell ref="M5:O5"/>
    <mergeCell ref="M6:O6"/>
    <mergeCell ref="M7:O7"/>
    <mergeCell ref="M8:O8"/>
    <mergeCell ref="I23:J23"/>
    <mergeCell ref="I19:J19"/>
    <mergeCell ref="I20:J20"/>
    <mergeCell ref="I21:J21"/>
    <mergeCell ref="I22:J22"/>
    <mergeCell ref="B2:C2"/>
    <mergeCell ref="C19:G19"/>
    <mergeCell ref="C20:G20"/>
    <mergeCell ref="C21:G21"/>
    <mergeCell ref="C22:G22"/>
    <mergeCell ref="B3:B4"/>
    <mergeCell ref="C3:C4"/>
    <mergeCell ref="B8:C8"/>
    <mergeCell ref="B9:C9"/>
    <mergeCell ref="B10:C10"/>
    <mergeCell ref="E5:G5"/>
    <mergeCell ref="E8:G8"/>
    <mergeCell ref="E9:G9"/>
    <mergeCell ref="E10:G10"/>
    <mergeCell ref="B6:C6"/>
    <mergeCell ref="B7:C7"/>
  </mergeCells>
  <conditionalFormatting sqref="U5 Q5 M5 I5 F3 E5">
    <cfRule type="duplicateValues" dxfId="0" priority="1"/>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1EE33F8E-E62E-4E3A-8624-4C976DA1D1C4}">
          <x14:formula1>
            <xm:f>Variables!$C$2:$C$42</xm:f>
          </x14:formula1>
          <xm:sqref>C3:C4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D4B28-DC3E-4975-AA3C-8CC7B235D83B}">
  <dimension ref="A1:C42"/>
  <sheetViews>
    <sheetView workbookViewId="0">
      <selection activeCell="C16" sqref="C16"/>
    </sheetView>
  </sheetViews>
  <sheetFormatPr defaultRowHeight="14.45"/>
  <cols>
    <col min="1" max="1" width="16.28515625" style="15" customWidth="1"/>
    <col min="2" max="2" width="12.85546875" style="15" customWidth="1"/>
    <col min="3" max="3" width="55.42578125" style="15" customWidth="1"/>
  </cols>
  <sheetData>
    <row r="1" spans="1:3">
      <c r="A1" s="16" t="s">
        <v>59</v>
      </c>
      <c r="B1" s="16" t="s">
        <v>60</v>
      </c>
      <c r="C1" s="16" t="s">
        <v>61</v>
      </c>
    </row>
    <row r="2" spans="1:3">
      <c r="A2" s="9" t="s">
        <v>26</v>
      </c>
      <c r="B2" s="9" t="s">
        <v>62</v>
      </c>
      <c r="C2" s="14" t="s">
        <v>63</v>
      </c>
    </row>
    <row r="3" spans="1:3">
      <c r="A3" s="9" t="s">
        <v>64</v>
      </c>
      <c r="B3" s="9" t="s">
        <v>65</v>
      </c>
      <c r="C3" s="14" t="s">
        <v>66</v>
      </c>
    </row>
    <row r="4" spans="1:3">
      <c r="A4" s="9" t="s">
        <v>67</v>
      </c>
      <c r="B4" s="9" t="s">
        <v>68</v>
      </c>
      <c r="C4" s="14" t="s">
        <v>69</v>
      </c>
    </row>
    <row r="5" spans="1:3">
      <c r="A5" s="9" t="s">
        <v>70</v>
      </c>
      <c r="B5" s="9" t="s">
        <v>71</v>
      </c>
      <c r="C5" s="14" t="s">
        <v>72</v>
      </c>
    </row>
    <row r="6" spans="1:3">
      <c r="A6" s="9" t="s">
        <v>73</v>
      </c>
      <c r="B6" s="9" t="s">
        <v>74</v>
      </c>
      <c r="C6" s="14" t="s">
        <v>75</v>
      </c>
    </row>
    <row r="7" spans="1:3">
      <c r="A7" s="9"/>
      <c r="B7" s="9"/>
      <c r="C7" s="14" t="s">
        <v>76</v>
      </c>
    </row>
    <row r="8" spans="1:3">
      <c r="A8" s="9"/>
      <c r="B8" s="9"/>
      <c r="C8" s="14" t="s">
        <v>77</v>
      </c>
    </row>
    <row r="9" spans="1:3">
      <c r="A9" s="9"/>
      <c r="B9" s="9"/>
      <c r="C9" s="14" t="s">
        <v>78</v>
      </c>
    </row>
    <row r="10" spans="1:3">
      <c r="A10" s="9"/>
      <c r="B10" s="9"/>
      <c r="C10" s="14" t="s">
        <v>79</v>
      </c>
    </row>
    <row r="11" spans="1:3">
      <c r="A11" s="9"/>
      <c r="B11" s="9"/>
      <c r="C11" s="14" t="s">
        <v>80</v>
      </c>
    </row>
    <row r="12" spans="1:3">
      <c r="A12" s="9"/>
      <c r="B12" s="9"/>
      <c r="C12" s="14" t="s">
        <v>81</v>
      </c>
    </row>
    <row r="13" spans="1:3">
      <c r="A13" s="9"/>
      <c r="B13" s="9"/>
      <c r="C13" s="14" t="s">
        <v>82</v>
      </c>
    </row>
    <row r="14" spans="1:3">
      <c r="A14" s="9"/>
      <c r="B14" s="9"/>
      <c r="C14" s="14" t="s">
        <v>83</v>
      </c>
    </row>
    <row r="15" spans="1:3">
      <c r="A15" s="9"/>
      <c r="B15" s="9"/>
      <c r="C15" s="14" t="s">
        <v>84</v>
      </c>
    </row>
    <row r="16" spans="1:3">
      <c r="A16" s="9"/>
      <c r="B16" s="9"/>
      <c r="C16" s="6" t="s">
        <v>85</v>
      </c>
    </row>
    <row r="17" spans="1:3">
      <c r="A17" s="9"/>
      <c r="B17" s="9"/>
      <c r="C17" s="14" t="s">
        <v>86</v>
      </c>
    </row>
    <row r="18" spans="1:3">
      <c r="A18" s="9"/>
      <c r="B18" s="9"/>
      <c r="C18" s="14" t="s">
        <v>87</v>
      </c>
    </row>
    <row r="19" spans="1:3">
      <c r="A19" s="9"/>
      <c r="B19" s="9"/>
      <c r="C19" s="14" t="s">
        <v>88</v>
      </c>
    </row>
    <row r="20" spans="1:3">
      <c r="A20" s="9"/>
      <c r="B20" s="9"/>
      <c r="C20" s="14" t="s">
        <v>89</v>
      </c>
    </row>
    <row r="21" spans="1:3">
      <c r="A21" s="9"/>
      <c r="B21" s="9"/>
      <c r="C21" s="14" t="s">
        <v>90</v>
      </c>
    </row>
    <row r="22" spans="1:3">
      <c r="A22" s="9"/>
      <c r="B22" s="9"/>
      <c r="C22" s="14" t="s">
        <v>91</v>
      </c>
    </row>
    <row r="23" spans="1:3">
      <c r="A23" s="9"/>
      <c r="B23" s="9"/>
      <c r="C23" s="14" t="s">
        <v>92</v>
      </c>
    </row>
    <row r="24" spans="1:3">
      <c r="A24" s="9"/>
      <c r="B24" s="9"/>
      <c r="C24" s="14" t="s">
        <v>93</v>
      </c>
    </row>
    <row r="25" spans="1:3">
      <c r="A25" s="9"/>
      <c r="B25" s="9"/>
      <c r="C25" s="14" t="s">
        <v>94</v>
      </c>
    </row>
    <row r="26" spans="1:3">
      <c r="A26" s="9"/>
      <c r="B26" s="9"/>
      <c r="C26" s="14" t="s">
        <v>95</v>
      </c>
    </row>
    <row r="27" spans="1:3">
      <c r="A27" s="9"/>
      <c r="B27" s="9"/>
      <c r="C27" s="14" t="s">
        <v>96</v>
      </c>
    </row>
    <row r="28" spans="1:3">
      <c r="A28" s="9"/>
      <c r="B28" s="9"/>
      <c r="C28" s="14" t="s">
        <v>97</v>
      </c>
    </row>
    <row r="29" spans="1:3">
      <c r="A29" s="9"/>
      <c r="B29" s="9"/>
      <c r="C29" s="14" t="s">
        <v>98</v>
      </c>
    </row>
    <row r="30" spans="1:3">
      <c r="A30" s="9"/>
      <c r="B30" s="9"/>
      <c r="C30" s="14" t="s">
        <v>99</v>
      </c>
    </row>
    <row r="31" spans="1:3">
      <c r="A31" s="9"/>
      <c r="B31" s="9"/>
      <c r="C31" s="14" t="s">
        <v>100</v>
      </c>
    </row>
    <row r="32" spans="1:3">
      <c r="A32" s="9"/>
      <c r="B32" s="9"/>
      <c r="C32" s="14" t="s">
        <v>101</v>
      </c>
    </row>
    <row r="33" spans="1:3">
      <c r="A33" s="9"/>
      <c r="B33" s="9"/>
      <c r="C33" s="14" t="s">
        <v>36</v>
      </c>
    </row>
    <row r="34" spans="1:3">
      <c r="A34" s="9"/>
      <c r="B34" s="9"/>
      <c r="C34" s="14" t="s">
        <v>102</v>
      </c>
    </row>
    <row r="35" spans="1:3">
      <c r="A35" s="9"/>
      <c r="B35" s="9"/>
      <c r="C35" s="14" t="s">
        <v>103</v>
      </c>
    </row>
    <row r="36" spans="1:3">
      <c r="A36" s="9"/>
      <c r="B36" s="9"/>
      <c r="C36" s="14" t="s">
        <v>104</v>
      </c>
    </row>
    <row r="37" spans="1:3">
      <c r="A37" s="9"/>
      <c r="B37" s="9"/>
      <c r="C37" s="14" t="s">
        <v>105</v>
      </c>
    </row>
    <row r="38" spans="1:3">
      <c r="A38" s="9"/>
      <c r="B38" s="9"/>
      <c r="C38" s="14" t="s">
        <v>106</v>
      </c>
    </row>
    <row r="39" spans="1:3">
      <c r="A39" s="9"/>
      <c r="B39" s="9"/>
      <c r="C39" s="14" t="s">
        <v>107</v>
      </c>
    </row>
    <row r="40" spans="1:3">
      <c r="A40" s="9"/>
      <c r="B40" s="9"/>
      <c r="C40" s="14" t="s">
        <v>108</v>
      </c>
    </row>
    <row r="41" spans="1:3">
      <c r="A41" s="9"/>
      <c r="B41" s="9"/>
      <c r="C41" s="14" t="s">
        <v>109</v>
      </c>
    </row>
    <row r="42" spans="1:3">
      <c r="A42" s="9"/>
      <c r="B42" s="9"/>
      <c r="C42" s="6" t="s">
        <v>110</v>
      </c>
    </row>
  </sheetData>
  <sheetProtection algorithmName="SHA-512" hashValue="ikM9YuI5Qj7HLjyM0hHURzTbJLqoPqM/s+PTlVlyW8ffTku7sDYwOOEI1OCo9tiKvdSck+8M+DG/KccrjuvXuQ==" saltValue="rnDT7SjyrJ1NZm59IbFMfg==" spinCount="100000" sheet="1" objects="1" scenarios="1"/>
  <phoneticPr fontId="1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E8DA7-1469-4CD3-8368-789C88877AC4}">
  <dimension ref="A1:H17"/>
  <sheetViews>
    <sheetView workbookViewId="0">
      <selection activeCell="D2" sqref="D2"/>
    </sheetView>
  </sheetViews>
  <sheetFormatPr defaultRowHeight="14.45"/>
  <cols>
    <col min="1" max="1" width="10.28515625" customWidth="1"/>
    <col min="2" max="5" width="21.28515625" customWidth="1"/>
    <col min="7" max="7" width="45.85546875" customWidth="1"/>
    <col min="8" max="8" width="69.5703125" bestFit="1" customWidth="1"/>
  </cols>
  <sheetData>
    <row r="1" spans="1:8" ht="100.9">
      <c r="A1" s="1" t="s">
        <v>6</v>
      </c>
      <c r="B1" s="1" t="s">
        <v>111</v>
      </c>
      <c r="C1" s="1" t="s">
        <v>112</v>
      </c>
      <c r="D1" s="1" t="s">
        <v>9</v>
      </c>
      <c r="E1" s="1" t="s">
        <v>10</v>
      </c>
      <c r="G1" s="2" t="s">
        <v>113</v>
      </c>
      <c r="H1" s="44" t="s">
        <v>114</v>
      </c>
    </row>
    <row r="2" spans="1:8">
      <c r="A2" s="10">
        <v>20</v>
      </c>
      <c r="B2" s="10" t="s">
        <v>11</v>
      </c>
      <c r="C2" s="11">
        <v>0.2</v>
      </c>
      <c r="D2" s="10" t="s">
        <v>12</v>
      </c>
      <c r="E2" s="10" t="s">
        <v>13</v>
      </c>
      <c r="G2" s="6" t="s">
        <v>115</v>
      </c>
      <c r="H2" s="9" t="s">
        <v>116</v>
      </c>
    </row>
    <row r="3" spans="1:8">
      <c r="A3" s="3">
        <v>30</v>
      </c>
      <c r="B3" s="3" t="s">
        <v>14</v>
      </c>
      <c r="C3" s="5">
        <v>0.2</v>
      </c>
      <c r="D3" s="3" t="s">
        <v>15</v>
      </c>
      <c r="E3" s="3" t="s">
        <v>16</v>
      </c>
      <c r="G3" s="6" t="s">
        <v>117</v>
      </c>
      <c r="H3" s="9"/>
    </row>
    <row r="4" spans="1:8">
      <c r="A4" s="3">
        <v>40</v>
      </c>
      <c r="B4" s="3" t="s">
        <v>17</v>
      </c>
      <c r="C4" s="5">
        <v>0.2</v>
      </c>
      <c r="D4" s="3" t="s">
        <v>18</v>
      </c>
      <c r="E4" s="3" t="s">
        <v>19</v>
      </c>
      <c r="G4" s="6" t="s">
        <v>118</v>
      </c>
      <c r="H4" s="9" t="s">
        <v>119</v>
      </c>
    </row>
    <row r="5" spans="1:8">
      <c r="A5" s="3">
        <v>60</v>
      </c>
      <c r="B5" s="3" t="s">
        <v>20</v>
      </c>
      <c r="C5" s="7">
        <v>0.2</v>
      </c>
      <c r="D5" s="3" t="s">
        <v>21</v>
      </c>
      <c r="E5" s="3" t="s">
        <v>22</v>
      </c>
      <c r="G5" s="6" t="s">
        <v>120</v>
      </c>
      <c r="H5" s="9" t="s">
        <v>121</v>
      </c>
    </row>
    <row r="6" spans="1:8">
      <c r="G6" s="45" t="s">
        <v>122</v>
      </c>
      <c r="H6" s="9" t="s">
        <v>123</v>
      </c>
    </row>
    <row r="7" spans="1:8">
      <c r="G7" s="45" t="s">
        <v>124</v>
      </c>
      <c r="H7" s="9"/>
    </row>
    <row r="8" spans="1:8">
      <c r="G8" s="6" t="s">
        <v>125</v>
      </c>
      <c r="H8" s="9"/>
    </row>
    <row r="9" spans="1:8">
      <c r="G9" s="8"/>
    </row>
    <row r="10" spans="1:8">
      <c r="G10" s="45" t="s">
        <v>126</v>
      </c>
      <c r="H10" s="46"/>
    </row>
    <row r="11" spans="1:8">
      <c r="G11" s="47"/>
      <c r="H11" s="29"/>
    </row>
    <row r="12" spans="1:8">
      <c r="A12" s="91" t="s">
        <v>26</v>
      </c>
      <c r="B12" s="9" t="s">
        <v>27</v>
      </c>
      <c r="C12" s="9" t="s">
        <v>28</v>
      </c>
      <c r="G12" s="45" t="s">
        <v>127</v>
      </c>
      <c r="H12" s="46" t="s">
        <v>128</v>
      </c>
    </row>
    <row r="13" spans="1:8">
      <c r="A13" s="91"/>
      <c r="B13" s="9" t="s">
        <v>29</v>
      </c>
      <c r="C13" s="9" t="s">
        <v>30</v>
      </c>
      <c r="G13" s="8"/>
    </row>
    <row r="14" spans="1:8">
      <c r="A14" s="91"/>
      <c r="B14" s="9" t="s">
        <v>32</v>
      </c>
      <c r="C14" s="9" t="s">
        <v>33</v>
      </c>
      <c r="G14" s="8"/>
    </row>
    <row r="17" spans="2:2">
      <c r="B17" s="8" t="s">
        <v>129</v>
      </c>
    </row>
  </sheetData>
  <sheetProtection algorithmName="SHA-512" hashValue="/Dt4EcG+2ZqszbjfTFsrUrlgIPpdZLfdMPPqjjuOg9SvaaGyXbNFeACn8MdVU/Hs9ddleRbGC7tf/rZInbHI5g==" saltValue="y8ZZ2FHtfJVyO8vd12V3KA==" spinCount="100000" sheet="1" objects="1" scenarios="1"/>
  <mergeCells count="1">
    <mergeCell ref="A12:A1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4110E-F2E2-491D-9797-E991494ACB04}">
  <dimension ref="A1:AO42"/>
  <sheetViews>
    <sheetView zoomScale="90" zoomScaleNormal="90" workbookViewId="0">
      <pane xSplit="1" ySplit="2" topLeftCell="B3" activePane="bottomRight" state="frozen"/>
      <selection pane="bottomRight" activeCell="A7" sqref="A7"/>
      <selection pane="bottomLeft" activeCell="A3" sqref="A3"/>
      <selection pane="topRight" activeCell="B1" sqref="B1"/>
    </sheetView>
  </sheetViews>
  <sheetFormatPr defaultRowHeight="14.45"/>
  <cols>
    <col min="1" max="1" width="46.140625" style="8" customWidth="1"/>
    <col min="2" max="2" width="13.7109375" style="15" customWidth="1"/>
    <col min="3" max="4" width="10.7109375" style="8" customWidth="1"/>
    <col min="5" max="5" width="10.7109375" style="50" customWidth="1"/>
    <col min="6" max="7" width="12.28515625" style="15" customWidth="1"/>
    <col min="8" max="8" width="13.140625" style="15" customWidth="1"/>
    <col min="9" max="9" width="10.7109375" style="42" customWidth="1"/>
    <col min="10" max="10" width="14.42578125" style="42" customWidth="1"/>
    <col min="11" max="11" width="10.7109375" customWidth="1"/>
    <col min="12" max="12" width="10.7109375" style="8" customWidth="1"/>
    <col min="13" max="13" width="10.7109375" style="50" customWidth="1"/>
    <col min="14" max="15" width="10.7109375" style="15" customWidth="1"/>
    <col min="16" max="16" width="12.5703125" style="15" customWidth="1"/>
    <col min="17" max="17" width="10.7109375" style="43" customWidth="1"/>
    <col min="18" max="18" width="11.28515625" style="43" customWidth="1"/>
    <col min="19" max="19" width="10.7109375" style="15" customWidth="1"/>
    <col min="20" max="20" width="10.7109375" style="8" customWidth="1"/>
    <col min="21" max="21" width="10.7109375" style="50" customWidth="1"/>
    <col min="22" max="23" width="10.7109375" style="15" customWidth="1"/>
    <col min="24" max="24" width="11.7109375" style="15" customWidth="1"/>
    <col min="25" max="25" width="10.7109375" style="43" customWidth="1"/>
    <col min="26" max="26" width="12.5703125" style="43" customWidth="1"/>
    <col min="27" max="27" width="10.7109375" style="15" customWidth="1"/>
    <col min="28" max="28" width="10.7109375" style="8" customWidth="1"/>
    <col min="29" max="29" width="10.7109375" style="50" customWidth="1"/>
    <col min="30" max="31" width="10.7109375" style="15" customWidth="1"/>
    <col min="32" max="32" width="11.7109375" style="15" customWidth="1"/>
    <col min="33" max="33" width="10.7109375" style="43" customWidth="1"/>
    <col min="34" max="34" width="14" style="43" customWidth="1"/>
    <col min="35" max="35" width="10.7109375" style="15" customWidth="1"/>
    <col min="36" max="36" width="10.7109375" style="8" customWidth="1"/>
    <col min="37" max="37" width="10.7109375" style="50" customWidth="1"/>
    <col min="38" max="39" width="10.7109375" style="15" customWidth="1"/>
    <col min="40" max="40" width="12.7109375" style="15" customWidth="1"/>
    <col min="41" max="41" width="10.7109375" style="43" customWidth="1"/>
  </cols>
  <sheetData>
    <row r="1" spans="1:41">
      <c r="A1" s="21"/>
      <c r="B1" s="95" t="s">
        <v>130</v>
      </c>
      <c r="C1" s="95"/>
      <c r="D1" s="95"/>
      <c r="E1" s="95"/>
      <c r="F1" s="95"/>
      <c r="G1" s="95"/>
      <c r="H1" s="95"/>
      <c r="I1" s="95"/>
      <c r="J1" s="92" t="s">
        <v>131</v>
      </c>
      <c r="K1" s="93"/>
      <c r="L1" s="93"/>
      <c r="M1" s="93"/>
      <c r="N1" s="93"/>
      <c r="O1" s="93"/>
      <c r="P1" s="93"/>
      <c r="Q1" s="94"/>
      <c r="R1" s="92" t="s">
        <v>132</v>
      </c>
      <c r="S1" s="93"/>
      <c r="T1" s="93"/>
      <c r="U1" s="93"/>
      <c r="V1" s="93"/>
      <c r="W1" s="93"/>
      <c r="X1" s="93"/>
      <c r="Y1" s="94"/>
      <c r="Z1" s="92" t="s">
        <v>133</v>
      </c>
      <c r="AA1" s="93"/>
      <c r="AB1" s="93"/>
      <c r="AC1" s="93"/>
      <c r="AD1" s="93"/>
      <c r="AE1" s="93"/>
      <c r="AF1" s="93"/>
      <c r="AG1" s="94"/>
      <c r="AH1" s="92" t="s">
        <v>134</v>
      </c>
      <c r="AI1" s="93"/>
      <c r="AJ1" s="93"/>
      <c r="AK1" s="93"/>
      <c r="AL1" s="93"/>
      <c r="AM1" s="93"/>
      <c r="AN1" s="93"/>
      <c r="AO1" s="94"/>
    </row>
    <row r="2" spans="1:41" ht="57.6">
      <c r="A2" s="13" t="s">
        <v>135</v>
      </c>
      <c r="B2" s="12" t="s">
        <v>136</v>
      </c>
      <c r="C2" s="12" t="s">
        <v>137</v>
      </c>
      <c r="D2" s="12" t="s">
        <v>138</v>
      </c>
      <c r="E2" s="48" t="s">
        <v>139</v>
      </c>
      <c r="F2" s="12" t="s">
        <v>140</v>
      </c>
      <c r="G2" s="12" t="s">
        <v>141</v>
      </c>
      <c r="H2" s="12" t="s">
        <v>142</v>
      </c>
      <c r="I2" s="23" t="s">
        <v>143</v>
      </c>
      <c r="J2" s="23" t="s">
        <v>136</v>
      </c>
      <c r="K2" s="12" t="s">
        <v>137</v>
      </c>
      <c r="L2" s="12" t="s">
        <v>138</v>
      </c>
      <c r="M2" s="48" t="s">
        <v>139</v>
      </c>
      <c r="N2" s="12" t="s">
        <v>140</v>
      </c>
      <c r="O2" s="12" t="s">
        <v>141</v>
      </c>
      <c r="P2" s="12" t="s">
        <v>144</v>
      </c>
      <c r="Q2" s="23" t="s">
        <v>143</v>
      </c>
      <c r="R2" s="23" t="s">
        <v>136</v>
      </c>
      <c r="S2" s="12" t="s">
        <v>137</v>
      </c>
      <c r="T2" s="12" t="s">
        <v>138</v>
      </c>
      <c r="U2" s="48" t="s">
        <v>139</v>
      </c>
      <c r="V2" s="12" t="s">
        <v>140</v>
      </c>
      <c r="W2" s="12" t="s">
        <v>141</v>
      </c>
      <c r="X2" s="12" t="s">
        <v>144</v>
      </c>
      <c r="Y2" s="23" t="s">
        <v>143</v>
      </c>
      <c r="Z2" s="23" t="s">
        <v>136</v>
      </c>
      <c r="AA2" s="12" t="s">
        <v>137</v>
      </c>
      <c r="AB2" s="12" t="s">
        <v>138</v>
      </c>
      <c r="AC2" s="48" t="s">
        <v>139</v>
      </c>
      <c r="AD2" s="12" t="s">
        <v>140</v>
      </c>
      <c r="AE2" s="12" t="s">
        <v>141</v>
      </c>
      <c r="AF2" s="12" t="s">
        <v>144</v>
      </c>
      <c r="AG2" s="23" t="s">
        <v>143</v>
      </c>
      <c r="AH2" s="23" t="s">
        <v>136</v>
      </c>
      <c r="AI2" s="12" t="s">
        <v>137</v>
      </c>
      <c r="AJ2" s="12" t="s">
        <v>138</v>
      </c>
      <c r="AK2" s="48" t="s">
        <v>139</v>
      </c>
      <c r="AL2" s="12" t="s">
        <v>140</v>
      </c>
      <c r="AM2" s="12" t="s">
        <v>141</v>
      </c>
      <c r="AN2" s="12" t="s">
        <v>144</v>
      </c>
      <c r="AO2" s="23" t="s">
        <v>143</v>
      </c>
    </row>
    <row r="3" spans="1:41">
      <c r="A3" s="14" t="s">
        <v>63</v>
      </c>
      <c r="B3" s="4" t="s">
        <v>26</v>
      </c>
      <c r="C3" s="4">
        <v>200</v>
      </c>
      <c r="D3" s="5">
        <v>0.2</v>
      </c>
      <c r="E3" s="49">
        <v>40</v>
      </c>
      <c r="F3" s="4">
        <v>500</v>
      </c>
      <c r="G3" s="4"/>
      <c r="H3" s="4"/>
      <c r="I3" s="19">
        <v>5</v>
      </c>
      <c r="J3" s="41" t="s">
        <v>64</v>
      </c>
      <c r="K3" s="4">
        <v>300</v>
      </c>
      <c r="L3" s="5">
        <v>0.2</v>
      </c>
      <c r="M3" s="49">
        <v>60</v>
      </c>
      <c r="N3" s="4">
        <f>F3+'10 Credit min'!D3</f>
        <v>750</v>
      </c>
      <c r="O3" s="4"/>
      <c r="P3" s="4"/>
      <c r="Q3" s="41">
        <f>I3+'10 Credit min'!F3</f>
        <v>7.5</v>
      </c>
      <c r="R3" s="41" t="s">
        <v>67</v>
      </c>
      <c r="S3" s="4">
        <v>400</v>
      </c>
      <c r="T3" s="5">
        <v>0.2</v>
      </c>
      <c r="U3" s="49">
        <v>80</v>
      </c>
      <c r="V3" s="4">
        <f>N3+'10 Credit min'!D3</f>
        <v>1000</v>
      </c>
      <c r="W3" s="4"/>
      <c r="X3" s="4"/>
      <c r="Y3" s="41">
        <f>Q3+'10 Credit min'!F3</f>
        <v>10</v>
      </c>
      <c r="Z3" s="41" t="s">
        <v>70</v>
      </c>
      <c r="AA3" s="4">
        <v>500</v>
      </c>
      <c r="AB3" s="5">
        <v>0.2</v>
      </c>
      <c r="AC3" s="49">
        <v>100</v>
      </c>
      <c r="AD3" s="4">
        <f>V3+'10 Credit min'!D3</f>
        <v>1250</v>
      </c>
      <c r="AE3" s="4"/>
      <c r="AF3" s="4"/>
      <c r="AG3" s="41">
        <f>Y3+'10 Credit min'!F3</f>
        <v>12.5</v>
      </c>
      <c r="AH3" s="41" t="s">
        <v>73</v>
      </c>
      <c r="AI3" s="4">
        <v>600</v>
      </c>
      <c r="AJ3" s="5">
        <v>0.2</v>
      </c>
      <c r="AK3" s="49">
        <v>120</v>
      </c>
      <c r="AL3" s="4">
        <f>AD3+'10 Credit min'!D3</f>
        <v>1500</v>
      </c>
      <c r="AM3" s="4"/>
      <c r="AN3" s="4"/>
      <c r="AO3" s="41">
        <f>AG3+'10 Credit min'!F3</f>
        <v>15</v>
      </c>
    </row>
    <row r="4" spans="1:41">
      <c r="A4" s="14" t="s">
        <v>66</v>
      </c>
      <c r="B4" s="4" t="s">
        <v>26</v>
      </c>
      <c r="C4" s="4">
        <v>200</v>
      </c>
      <c r="D4" s="5">
        <v>0.2</v>
      </c>
      <c r="E4" s="49">
        <v>40</v>
      </c>
      <c r="F4" s="4">
        <v>500</v>
      </c>
      <c r="G4" s="4"/>
      <c r="H4" s="4"/>
      <c r="I4" s="19" t="s">
        <v>145</v>
      </c>
      <c r="J4" s="41" t="s">
        <v>64</v>
      </c>
      <c r="K4" s="4">
        <v>300</v>
      </c>
      <c r="L4" s="5">
        <v>0.2</v>
      </c>
      <c r="M4" s="49">
        <v>60</v>
      </c>
      <c r="N4" s="4">
        <f>F4+'10 Credit min'!D4</f>
        <v>750</v>
      </c>
      <c r="O4" s="4"/>
      <c r="P4" s="4"/>
      <c r="Q4" s="41">
        <f>I4+'10 Credit min'!F4</f>
        <v>7.5</v>
      </c>
      <c r="R4" s="41" t="s">
        <v>67</v>
      </c>
      <c r="S4" s="4">
        <v>400</v>
      </c>
      <c r="T4" s="5">
        <v>0.2</v>
      </c>
      <c r="U4" s="49">
        <v>80</v>
      </c>
      <c r="V4" s="4">
        <f>N4+'10 Credit min'!D4</f>
        <v>1000</v>
      </c>
      <c r="W4" s="4"/>
      <c r="X4" s="4"/>
      <c r="Y4" s="41">
        <f>Q4+'10 Credit min'!F4</f>
        <v>10</v>
      </c>
      <c r="Z4" s="41" t="s">
        <v>70</v>
      </c>
      <c r="AA4" s="4">
        <v>500</v>
      </c>
      <c r="AB4" s="5">
        <v>0.2</v>
      </c>
      <c r="AC4" s="49">
        <v>100</v>
      </c>
      <c r="AD4" s="4">
        <f>V4+'10 Credit min'!D4</f>
        <v>1250</v>
      </c>
      <c r="AE4" s="4"/>
      <c r="AF4" s="4"/>
      <c r="AG4" s="41">
        <f>Y4+'10 Credit min'!F4</f>
        <v>12.5</v>
      </c>
      <c r="AH4" s="41" t="s">
        <v>73</v>
      </c>
      <c r="AI4" s="4">
        <v>600</v>
      </c>
      <c r="AJ4" s="5">
        <v>0.2</v>
      </c>
      <c r="AK4" s="49">
        <v>120</v>
      </c>
      <c r="AL4" s="4">
        <f>AD4+'10 Credit min'!D4</f>
        <v>1500</v>
      </c>
      <c r="AM4" s="4"/>
      <c r="AN4" s="4"/>
      <c r="AO4" s="41">
        <f>AG4+'10 Credit min'!F4</f>
        <v>15</v>
      </c>
    </row>
    <row r="5" spans="1:41">
      <c r="A5" s="14" t="s">
        <v>69</v>
      </c>
      <c r="B5" s="4" t="s">
        <v>26</v>
      </c>
      <c r="C5" s="4">
        <v>200</v>
      </c>
      <c r="D5" s="5">
        <v>0.2</v>
      </c>
      <c r="E5" s="49">
        <v>40</v>
      </c>
      <c r="F5" s="4"/>
      <c r="G5" s="4"/>
      <c r="H5" s="4">
        <v>25</v>
      </c>
      <c r="I5" s="19" t="s">
        <v>146</v>
      </c>
      <c r="J5" s="41" t="s">
        <v>64</v>
      </c>
      <c r="K5" s="4">
        <v>300</v>
      </c>
      <c r="L5" s="5">
        <v>0.2</v>
      </c>
      <c r="M5" s="49">
        <v>60</v>
      </c>
      <c r="N5" s="4"/>
      <c r="O5" s="4"/>
      <c r="P5" s="4">
        <f>H5+'10 Credit min'!E5</f>
        <v>37.5</v>
      </c>
      <c r="Q5" s="41">
        <f>I5+'10 Credit min'!F5</f>
        <v>3.75</v>
      </c>
      <c r="R5" s="41" t="s">
        <v>67</v>
      </c>
      <c r="S5" s="4">
        <v>400</v>
      </c>
      <c r="T5" s="5">
        <v>0.2</v>
      </c>
      <c r="U5" s="49">
        <v>80</v>
      </c>
      <c r="V5" s="4"/>
      <c r="W5" s="4"/>
      <c r="X5" s="4">
        <f>P5+'10 Credit min'!E5</f>
        <v>50</v>
      </c>
      <c r="Y5" s="41">
        <f>Q5+'10 Credit min'!F5</f>
        <v>5</v>
      </c>
      <c r="Z5" s="41" t="s">
        <v>70</v>
      </c>
      <c r="AA5" s="4">
        <v>500</v>
      </c>
      <c r="AB5" s="5">
        <v>0.2</v>
      </c>
      <c r="AC5" s="49">
        <v>100</v>
      </c>
      <c r="AD5" s="4"/>
      <c r="AE5" s="4"/>
      <c r="AF5" s="4">
        <f>X5+'10 Credit min'!E5</f>
        <v>62.5</v>
      </c>
      <c r="AG5" s="41">
        <f>Y5+'10 Credit min'!F5</f>
        <v>6.25</v>
      </c>
      <c r="AH5" s="41" t="s">
        <v>73</v>
      </c>
      <c r="AI5" s="4">
        <v>600</v>
      </c>
      <c r="AJ5" s="5">
        <v>0.2</v>
      </c>
      <c r="AK5" s="49">
        <v>120</v>
      </c>
      <c r="AL5" s="4"/>
      <c r="AM5" s="4"/>
      <c r="AN5" s="4">
        <f>AF5+'10 Credit min'!E5</f>
        <v>75</v>
      </c>
      <c r="AO5" s="41">
        <f>AG5+'10 Credit min'!F5</f>
        <v>7.5</v>
      </c>
    </row>
    <row r="6" spans="1:41">
      <c r="A6" s="14" t="s">
        <v>72</v>
      </c>
      <c r="B6" s="4" t="s">
        <v>26</v>
      </c>
      <c r="C6" s="4">
        <v>200</v>
      </c>
      <c r="D6" s="5">
        <v>0.2</v>
      </c>
      <c r="E6" s="49">
        <v>40</v>
      </c>
      <c r="F6" s="4">
        <v>500</v>
      </c>
      <c r="G6" s="4"/>
      <c r="H6" s="4"/>
      <c r="I6" s="19" t="s">
        <v>145</v>
      </c>
      <c r="J6" s="41" t="s">
        <v>64</v>
      </c>
      <c r="K6" s="4">
        <v>300</v>
      </c>
      <c r="L6" s="5">
        <v>0.2</v>
      </c>
      <c r="M6" s="49">
        <v>60</v>
      </c>
      <c r="N6" s="4">
        <f>F6+'10 Credit min'!D6</f>
        <v>750</v>
      </c>
      <c r="O6" s="4"/>
      <c r="P6" s="4"/>
      <c r="Q6" s="41">
        <f>I6+'10 Credit min'!F6</f>
        <v>7.5</v>
      </c>
      <c r="R6" s="41" t="s">
        <v>67</v>
      </c>
      <c r="S6" s="4">
        <v>400</v>
      </c>
      <c r="T6" s="5">
        <v>0.2</v>
      </c>
      <c r="U6" s="49">
        <v>80</v>
      </c>
      <c r="V6" s="4">
        <f>N6+'10 Credit min'!D6</f>
        <v>1000</v>
      </c>
      <c r="W6" s="4"/>
      <c r="X6" s="4"/>
      <c r="Y6" s="41">
        <f>Q6+'10 Credit min'!F6</f>
        <v>10</v>
      </c>
      <c r="Z6" s="41" t="s">
        <v>70</v>
      </c>
      <c r="AA6" s="4">
        <v>500</v>
      </c>
      <c r="AB6" s="5">
        <v>0.2</v>
      </c>
      <c r="AC6" s="49">
        <v>100</v>
      </c>
      <c r="AD6" s="4">
        <f>V6+'10 Credit min'!D6</f>
        <v>1250</v>
      </c>
      <c r="AE6" s="4"/>
      <c r="AF6" s="4"/>
      <c r="AG6" s="41">
        <f>Y6+'10 Credit min'!F6</f>
        <v>12.5</v>
      </c>
      <c r="AH6" s="41" t="s">
        <v>73</v>
      </c>
      <c r="AI6" s="4">
        <v>600</v>
      </c>
      <c r="AJ6" s="5">
        <v>0.2</v>
      </c>
      <c r="AK6" s="49">
        <v>120</v>
      </c>
      <c r="AL6" s="4">
        <f>AD6+'10 Credit min'!D6</f>
        <v>1500</v>
      </c>
      <c r="AM6" s="4"/>
      <c r="AN6" s="4"/>
      <c r="AO6" s="41">
        <f>AG6+'10 Credit min'!F6</f>
        <v>15</v>
      </c>
    </row>
    <row r="7" spans="1:41">
      <c r="A7" s="14" t="s">
        <v>75</v>
      </c>
      <c r="B7" s="4" t="s">
        <v>26</v>
      </c>
      <c r="C7" s="4">
        <v>200</v>
      </c>
      <c r="D7" s="5">
        <v>0.2</v>
      </c>
      <c r="E7" s="49">
        <v>40</v>
      </c>
      <c r="F7" s="4">
        <v>750</v>
      </c>
      <c r="G7" s="4"/>
      <c r="H7" s="4"/>
      <c r="I7" s="19" t="s">
        <v>147</v>
      </c>
      <c r="J7" s="41" t="s">
        <v>64</v>
      </c>
      <c r="K7" s="4">
        <v>300</v>
      </c>
      <c r="L7" s="5">
        <v>0.2</v>
      </c>
      <c r="M7" s="49">
        <v>60</v>
      </c>
      <c r="N7" s="4">
        <f>F7+'10 Credit min'!D7</f>
        <v>1125</v>
      </c>
      <c r="O7" s="4"/>
      <c r="P7" s="4"/>
      <c r="Q7" s="41">
        <f>I7+'10 Credit min'!F7</f>
        <v>11.25</v>
      </c>
      <c r="R7" s="41" t="s">
        <v>67</v>
      </c>
      <c r="S7" s="4">
        <v>400</v>
      </c>
      <c r="T7" s="5">
        <v>0.2</v>
      </c>
      <c r="U7" s="49">
        <v>80</v>
      </c>
      <c r="V7" s="4">
        <f>N7+'10 Credit min'!D7</f>
        <v>1500</v>
      </c>
      <c r="W7" s="4"/>
      <c r="X7" s="4"/>
      <c r="Y7" s="41">
        <f>Q7+'10 Credit min'!F7</f>
        <v>15</v>
      </c>
      <c r="Z7" s="41" t="s">
        <v>70</v>
      </c>
      <c r="AA7" s="4">
        <v>500</v>
      </c>
      <c r="AB7" s="5">
        <v>0.2</v>
      </c>
      <c r="AC7" s="49">
        <v>100</v>
      </c>
      <c r="AD7" s="4">
        <f>V7+'10 Credit min'!D7</f>
        <v>1875</v>
      </c>
      <c r="AE7" s="4"/>
      <c r="AF7" s="4"/>
      <c r="AG7" s="41">
        <f>Y7+'10 Credit min'!F7</f>
        <v>18.75</v>
      </c>
      <c r="AH7" s="41" t="s">
        <v>73</v>
      </c>
      <c r="AI7" s="4">
        <v>600</v>
      </c>
      <c r="AJ7" s="5">
        <v>0.2</v>
      </c>
      <c r="AK7" s="49">
        <v>120</v>
      </c>
      <c r="AL7" s="4">
        <f>AD7+'10 Credit min'!D7</f>
        <v>2250</v>
      </c>
      <c r="AM7" s="4"/>
      <c r="AN7" s="4"/>
      <c r="AO7" s="41">
        <f>AG7+'10 Credit min'!F7</f>
        <v>22.5</v>
      </c>
    </row>
    <row r="8" spans="1:41">
      <c r="A8" s="14" t="s">
        <v>76</v>
      </c>
      <c r="B8" s="4" t="s">
        <v>26</v>
      </c>
      <c r="C8" s="4">
        <v>200</v>
      </c>
      <c r="D8" s="5">
        <v>0.2</v>
      </c>
      <c r="E8" s="49">
        <v>40</v>
      </c>
      <c r="F8" s="9">
        <v>2000</v>
      </c>
      <c r="G8" s="9"/>
      <c r="H8" s="9"/>
      <c r="I8" s="17">
        <v>20</v>
      </c>
      <c r="J8" s="41" t="s">
        <v>64</v>
      </c>
      <c r="K8" s="9">
        <v>300</v>
      </c>
      <c r="L8" s="5">
        <v>0.2</v>
      </c>
      <c r="M8" s="49">
        <v>60</v>
      </c>
      <c r="N8" s="4">
        <f>F8+'10 Credit min'!D8</f>
        <v>3000</v>
      </c>
      <c r="O8" s="4"/>
      <c r="P8" s="4"/>
      <c r="Q8" s="41">
        <f>I8+'10 Credit min'!F8</f>
        <v>30</v>
      </c>
      <c r="R8" s="41" t="s">
        <v>67</v>
      </c>
      <c r="S8" s="9">
        <v>400</v>
      </c>
      <c r="T8" s="5">
        <v>0.2</v>
      </c>
      <c r="U8" s="49">
        <v>80</v>
      </c>
      <c r="V8" s="4">
        <f>N8+'10 Credit min'!D8</f>
        <v>4000</v>
      </c>
      <c r="W8" s="4"/>
      <c r="X8" s="4"/>
      <c r="Y8" s="41">
        <f>Q8+'10 Credit min'!F8</f>
        <v>40</v>
      </c>
      <c r="Z8" s="41" t="s">
        <v>70</v>
      </c>
      <c r="AA8" s="9">
        <v>500</v>
      </c>
      <c r="AB8" s="5">
        <v>0.2</v>
      </c>
      <c r="AC8" s="49">
        <v>100</v>
      </c>
      <c r="AD8" s="4">
        <f>V8+'10 Credit min'!D8</f>
        <v>5000</v>
      </c>
      <c r="AE8" s="4"/>
      <c r="AF8" s="4"/>
      <c r="AG8" s="41">
        <f>Y8+'10 Credit min'!F8</f>
        <v>50</v>
      </c>
      <c r="AH8" s="41" t="s">
        <v>73</v>
      </c>
      <c r="AI8" s="9">
        <v>600</v>
      </c>
      <c r="AJ8" s="5">
        <v>0.2</v>
      </c>
      <c r="AK8" s="49">
        <v>120</v>
      </c>
      <c r="AL8" s="4">
        <f>AD8+'10 Credit min'!D8</f>
        <v>6000</v>
      </c>
      <c r="AM8" s="4"/>
      <c r="AN8" s="4"/>
      <c r="AO8" s="41">
        <f>AG8+'10 Credit min'!F8</f>
        <v>60</v>
      </c>
    </row>
    <row r="9" spans="1:41">
      <c r="A9" s="14" t="s">
        <v>77</v>
      </c>
      <c r="B9" s="4" t="s">
        <v>26</v>
      </c>
      <c r="C9" s="4">
        <v>200</v>
      </c>
      <c r="D9" s="5">
        <v>0.2</v>
      </c>
      <c r="E9" s="49">
        <v>40</v>
      </c>
      <c r="F9" s="9">
        <v>750</v>
      </c>
      <c r="G9" s="9"/>
      <c r="H9" s="9">
        <v>15</v>
      </c>
      <c r="I9" s="17" t="s">
        <v>147</v>
      </c>
      <c r="J9" s="41" t="s">
        <v>64</v>
      </c>
      <c r="K9" s="9">
        <v>300</v>
      </c>
      <c r="L9" s="5">
        <v>0.2</v>
      </c>
      <c r="M9" s="49">
        <v>60</v>
      </c>
      <c r="N9" s="4">
        <f>F9+'10 Credit min'!D9</f>
        <v>1125</v>
      </c>
      <c r="O9" s="4"/>
      <c r="P9" s="4">
        <f>H9+'10 Credit min'!E9</f>
        <v>22.5</v>
      </c>
      <c r="Q9" s="41">
        <f>I9+'10 Credit min'!F9</f>
        <v>11.25</v>
      </c>
      <c r="R9" s="41" t="s">
        <v>67</v>
      </c>
      <c r="S9" s="9">
        <v>400</v>
      </c>
      <c r="T9" s="5">
        <v>0.2</v>
      </c>
      <c r="U9" s="49">
        <v>80</v>
      </c>
      <c r="V9" s="4">
        <f>N9+'10 Credit min'!D9</f>
        <v>1500</v>
      </c>
      <c r="W9" s="4"/>
      <c r="X9" s="4">
        <f>P9+'10 Credit min'!E9</f>
        <v>30</v>
      </c>
      <c r="Y9" s="41">
        <f>Q9+'10 Credit min'!F9</f>
        <v>15</v>
      </c>
      <c r="Z9" s="41" t="s">
        <v>70</v>
      </c>
      <c r="AA9" s="9">
        <v>500</v>
      </c>
      <c r="AB9" s="5">
        <v>0.2</v>
      </c>
      <c r="AC9" s="49">
        <v>100</v>
      </c>
      <c r="AD9" s="4">
        <f>V9+'10 Credit min'!D9</f>
        <v>1875</v>
      </c>
      <c r="AE9" s="4"/>
      <c r="AF9" s="4">
        <f>X9+'10 Credit min'!E9</f>
        <v>37.5</v>
      </c>
      <c r="AG9" s="41">
        <f>Y9+'10 Credit min'!F9</f>
        <v>18.75</v>
      </c>
      <c r="AH9" s="41" t="s">
        <v>73</v>
      </c>
      <c r="AI9" s="9">
        <v>600</v>
      </c>
      <c r="AJ9" s="5">
        <v>0.2</v>
      </c>
      <c r="AK9" s="49">
        <v>120</v>
      </c>
      <c r="AL9" s="4">
        <f>AD9+'10 Credit min'!D9</f>
        <v>2250</v>
      </c>
      <c r="AM9" s="4"/>
      <c r="AN9" s="4">
        <f>AF9+'10 Credit min'!E9</f>
        <v>45</v>
      </c>
      <c r="AO9" s="41">
        <f>AG9+'10 Credit min'!F9</f>
        <v>22.5</v>
      </c>
    </row>
    <row r="10" spans="1:41">
      <c r="A10" s="14" t="s">
        <v>78</v>
      </c>
      <c r="B10" s="4" t="s">
        <v>26</v>
      </c>
      <c r="C10" s="4">
        <v>200</v>
      </c>
      <c r="D10" s="5">
        <v>0.2</v>
      </c>
      <c r="E10" s="49">
        <v>40</v>
      </c>
      <c r="F10" s="9">
        <v>800</v>
      </c>
      <c r="G10" s="9"/>
      <c r="H10" s="9"/>
      <c r="I10" s="17" t="s">
        <v>148</v>
      </c>
      <c r="J10" s="41" t="s">
        <v>64</v>
      </c>
      <c r="K10" s="9">
        <v>300</v>
      </c>
      <c r="L10" s="5">
        <v>0.2</v>
      </c>
      <c r="M10" s="49">
        <v>60</v>
      </c>
      <c r="N10" s="4">
        <f>F10+'10 Credit min'!D10</f>
        <v>1200</v>
      </c>
      <c r="O10" s="4"/>
      <c r="P10" s="4"/>
      <c r="Q10" s="41">
        <f>I10+'10 Credit min'!F10</f>
        <v>12</v>
      </c>
      <c r="R10" s="41" t="s">
        <v>67</v>
      </c>
      <c r="S10" s="9">
        <v>400</v>
      </c>
      <c r="T10" s="5">
        <v>0.2</v>
      </c>
      <c r="U10" s="49">
        <v>80</v>
      </c>
      <c r="V10" s="4">
        <f>N10+'10 Credit min'!D10</f>
        <v>1600</v>
      </c>
      <c r="W10" s="4"/>
      <c r="X10" s="4"/>
      <c r="Y10" s="41">
        <f>Q10+'10 Credit min'!F10</f>
        <v>16</v>
      </c>
      <c r="Z10" s="41" t="s">
        <v>70</v>
      </c>
      <c r="AA10" s="9">
        <v>500</v>
      </c>
      <c r="AB10" s="5">
        <v>0.2</v>
      </c>
      <c r="AC10" s="49">
        <v>100</v>
      </c>
      <c r="AD10" s="4">
        <f>V10+'10 Credit min'!D10</f>
        <v>2000</v>
      </c>
      <c r="AE10" s="4"/>
      <c r="AF10" s="4"/>
      <c r="AG10" s="41">
        <f>Y10+'10 Credit min'!F10</f>
        <v>20</v>
      </c>
      <c r="AH10" s="41" t="s">
        <v>73</v>
      </c>
      <c r="AI10" s="9">
        <v>600</v>
      </c>
      <c r="AJ10" s="5">
        <v>0.2</v>
      </c>
      <c r="AK10" s="49">
        <v>120</v>
      </c>
      <c r="AL10" s="4">
        <f>AD10+'10 Credit min'!D10</f>
        <v>2400</v>
      </c>
      <c r="AM10" s="4"/>
      <c r="AN10" s="4"/>
      <c r="AO10" s="41">
        <f>AG10+'10 Credit min'!F10</f>
        <v>24</v>
      </c>
    </row>
    <row r="11" spans="1:41">
      <c r="A11" s="14" t="s">
        <v>79</v>
      </c>
      <c r="B11" s="4" t="s">
        <v>26</v>
      </c>
      <c r="C11" s="4">
        <v>200</v>
      </c>
      <c r="D11" s="5">
        <v>0.2</v>
      </c>
      <c r="E11" s="49">
        <v>40</v>
      </c>
      <c r="F11" s="9">
        <v>750</v>
      </c>
      <c r="G11" s="9"/>
      <c r="H11" s="9">
        <v>15</v>
      </c>
      <c r="I11" s="17" t="s">
        <v>147</v>
      </c>
      <c r="J11" s="41" t="s">
        <v>64</v>
      </c>
      <c r="K11" s="9">
        <v>300</v>
      </c>
      <c r="L11" s="5">
        <v>0.2</v>
      </c>
      <c r="M11" s="49">
        <v>60</v>
      </c>
      <c r="N11" s="4">
        <f>F11+'10 Credit min'!D11</f>
        <v>1125</v>
      </c>
      <c r="O11" s="4"/>
      <c r="P11" s="4">
        <f>H11+'10 Credit min'!E11</f>
        <v>22.5</v>
      </c>
      <c r="Q11" s="41">
        <f>I11+'10 Credit min'!F11</f>
        <v>11.25</v>
      </c>
      <c r="R11" s="41" t="s">
        <v>67</v>
      </c>
      <c r="S11" s="9">
        <v>400</v>
      </c>
      <c r="T11" s="5">
        <v>0.2</v>
      </c>
      <c r="U11" s="49">
        <v>80</v>
      </c>
      <c r="V11" s="4">
        <f>N11+'10 Credit min'!D11</f>
        <v>1500</v>
      </c>
      <c r="W11" s="4"/>
      <c r="X11" s="4">
        <f>P11+'10 Credit min'!E11</f>
        <v>30</v>
      </c>
      <c r="Y11" s="41">
        <f>Q11+'10 Credit min'!F11</f>
        <v>15</v>
      </c>
      <c r="Z11" s="41" t="s">
        <v>70</v>
      </c>
      <c r="AA11" s="9">
        <v>500</v>
      </c>
      <c r="AB11" s="5">
        <v>0.2</v>
      </c>
      <c r="AC11" s="49">
        <v>100</v>
      </c>
      <c r="AD11" s="4">
        <f>V11+'10 Credit min'!D11</f>
        <v>1875</v>
      </c>
      <c r="AE11" s="4"/>
      <c r="AF11" s="4">
        <f>X11+'10 Credit min'!E11</f>
        <v>37.5</v>
      </c>
      <c r="AG11" s="41">
        <f>Y11+'10 Credit min'!F11</f>
        <v>18.75</v>
      </c>
      <c r="AH11" s="41" t="s">
        <v>73</v>
      </c>
      <c r="AI11" s="9">
        <v>600</v>
      </c>
      <c r="AJ11" s="5">
        <v>0.2</v>
      </c>
      <c r="AK11" s="49">
        <v>120</v>
      </c>
      <c r="AL11" s="4">
        <f>AD11+'10 Credit min'!D11</f>
        <v>2250</v>
      </c>
      <c r="AM11" s="4"/>
      <c r="AN11" s="4">
        <f>AF11+'10 Credit min'!E11</f>
        <v>45</v>
      </c>
      <c r="AO11" s="41">
        <f>AG11+'10 Credit min'!F11</f>
        <v>22.5</v>
      </c>
    </row>
    <row r="12" spans="1:41">
      <c r="A12" s="14" t="s">
        <v>80</v>
      </c>
      <c r="B12" s="4" t="s">
        <v>26</v>
      </c>
      <c r="C12" s="4">
        <v>200</v>
      </c>
      <c r="D12" s="5">
        <v>0.2</v>
      </c>
      <c r="E12" s="49">
        <v>40</v>
      </c>
      <c r="F12" s="9">
        <v>800</v>
      </c>
      <c r="G12" s="9"/>
      <c r="H12" s="9"/>
      <c r="I12" s="17" t="s">
        <v>148</v>
      </c>
      <c r="J12" s="41" t="s">
        <v>64</v>
      </c>
      <c r="K12" s="9">
        <v>300</v>
      </c>
      <c r="L12" s="5">
        <v>0.2</v>
      </c>
      <c r="M12" s="49">
        <v>60</v>
      </c>
      <c r="N12" s="4">
        <f>F12+'10 Credit min'!D12</f>
        <v>1200</v>
      </c>
      <c r="O12" s="4"/>
      <c r="P12" s="4"/>
      <c r="Q12" s="41">
        <f>I12+'10 Credit min'!F12</f>
        <v>12</v>
      </c>
      <c r="R12" s="41" t="s">
        <v>67</v>
      </c>
      <c r="S12" s="9">
        <v>400</v>
      </c>
      <c r="T12" s="5">
        <v>0.2</v>
      </c>
      <c r="U12" s="49">
        <v>80</v>
      </c>
      <c r="V12" s="4">
        <f>N12+'10 Credit min'!D12</f>
        <v>1600</v>
      </c>
      <c r="W12" s="4"/>
      <c r="X12" s="4"/>
      <c r="Y12" s="41">
        <f>Q12+'10 Credit min'!F12</f>
        <v>16</v>
      </c>
      <c r="Z12" s="41" t="s">
        <v>70</v>
      </c>
      <c r="AA12" s="9">
        <v>500</v>
      </c>
      <c r="AB12" s="5">
        <v>0.2</v>
      </c>
      <c r="AC12" s="49">
        <v>100</v>
      </c>
      <c r="AD12" s="4">
        <f>V12+'10 Credit min'!D12</f>
        <v>2000</v>
      </c>
      <c r="AE12" s="4"/>
      <c r="AF12" s="4"/>
      <c r="AG12" s="41">
        <f>Y12+'10 Credit min'!F12</f>
        <v>20</v>
      </c>
      <c r="AH12" s="41" t="s">
        <v>73</v>
      </c>
      <c r="AI12" s="9">
        <v>600</v>
      </c>
      <c r="AJ12" s="5">
        <v>0.2</v>
      </c>
      <c r="AK12" s="49">
        <v>120</v>
      </c>
      <c r="AL12" s="4">
        <f>AD12+'10 Credit min'!D12</f>
        <v>2400</v>
      </c>
      <c r="AM12" s="4"/>
      <c r="AN12" s="4"/>
      <c r="AO12" s="41">
        <f>AG12+'10 Credit min'!F12</f>
        <v>24</v>
      </c>
    </row>
    <row r="13" spans="1:41">
      <c r="A13" s="14" t="s">
        <v>149</v>
      </c>
      <c r="B13" s="4" t="s">
        <v>26</v>
      </c>
      <c r="C13" s="4">
        <v>200</v>
      </c>
      <c r="D13" s="5">
        <v>0.2</v>
      </c>
      <c r="E13" s="49">
        <v>40</v>
      </c>
      <c r="F13" s="9">
        <v>4000</v>
      </c>
      <c r="G13" s="9"/>
      <c r="H13" s="9"/>
      <c r="I13" s="17" t="s">
        <v>150</v>
      </c>
      <c r="J13" s="41" t="s">
        <v>64</v>
      </c>
      <c r="K13" s="9">
        <v>300</v>
      </c>
      <c r="L13" s="5">
        <v>0.2</v>
      </c>
      <c r="M13" s="49">
        <v>60</v>
      </c>
      <c r="N13" s="4">
        <f>F13+'10 Credit min'!D13</f>
        <v>6000</v>
      </c>
      <c r="O13" s="4"/>
      <c r="P13" s="4"/>
      <c r="Q13" s="41">
        <f>I13+'10 Credit min'!F13</f>
        <v>60</v>
      </c>
      <c r="R13" s="41" t="s">
        <v>67</v>
      </c>
      <c r="S13" s="9">
        <v>400</v>
      </c>
      <c r="T13" s="5">
        <v>0.2</v>
      </c>
      <c r="U13" s="49">
        <v>80</v>
      </c>
      <c r="V13" s="4">
        <f>N13+'10 Credit min'!D13</f>
        <v>8000</v>
      </c>
      <c r="W13" s="4"/>
      <c r="X13" s="4"/>
      <c r="Y13" s="41">
        <f>Q13+'10 Credit min'!F13</f>
        <v>80</v>
      </c>
      <c r="Z13" s="41" t="s">
        <v>70</v>
      </c>
      <c r="AA13" s="9">
        <v>500</v>
      </c>
      <c r="AB13" s="5">
        <v>0.2</v>
      </c>
      <c r="AC13" s="49">
        <v>100</v>
      </c>
      <c r="AD13" s="4">
        <f>V13+'10 Credit min'!D13</f>
        <v>10000</v>
      </c>
      <c r="AE13" s="4"/>
      <c r="AF13" s="4"/>
      <c r="AG13" s="41">
        <f>Y13+'10 Credit min'!F13</f>
        <v>100</v>
      </c>
      <c r="AH13" s="41" t="s">
        <v>73</v>
      </c>
      <c r="AI13" s="9">
        <v>600</v>
      </c>
      <c r="AJ13" s="5">
        <v>0.2</v>
      </c>
      <c r="AK13" s="49">
        <v>120</v>
      </c>
      <c r="AL13" s="4">
        <f>AD13+'10 Credit min'!D13</f>
        <v>12000</v>
      </c>
      <c r="AM13" s="4"/>
      <c r="AN13" s="4"/>
      <c r="AO13" s="41">
        <f>AG13+'10 Credit min'!F13</f>
        <v>120</v>
      </c>
    </row>
    <row r="14" spans="1:41">
      <c r="A14" s="14" t="s">
        <v>81</v>
      </c>
      <c r="B14" s="4" t="s">
        <v>26</v>
      </c>
      <c r="C14" s="4">
        <v>200</v>
      </c>
      <c r="D14" s="5">
        <v>0.2</v>
      </c>
      <c r="E14" s="49">
        <v>40</v>
      </c>
      <c r="F14" s="9">
        <v>4000</v>
      </c>
      <c r="G14" s="9"/>
      <c r="H14" s="9"/>
      <c r="I14" s="17">
        <v>40</v>
      </c>
      <c r="J14" s="41" t="s">
        <v>64</v>
      </c>
      <c r="K14" s="9">
        <v>300</v>
      </c>
      <c r="L14" s="5">
        <v>0.2</v>
      </c>
      <c r="M14" s="49">
        <v>60</v>
      </c>
      <c r="N14" s="4">
        <f>F14+'10 Credit min'!D14</f>
        <v>6000</v>
      </c>
      <c r="O14" s="4"/>
      <c r="P14" s="40"/>
      <c r="Q14" s="41">
        <f>I14+'10 Credit min'!F14</f>
        <v>60</v>
      </c>
      <c r="R14" s="41" t="s">
        <v>67</v>
      </c>
      <c r="S14" s="9">
        <v>400</v>
      </c>
      <c r="T14" s="5">
        <v>0.2</v>
      </c>
      <c r="U14" s="49">
        <v>80</v>
      </c>
      <c r="V14" s="4">
        <f>N14+'10 Credit min'!D14</f>
        <v>8000</v>
      </c>
      <c r="W14" s="4"/>
      <c r="X14" s="4"/>
      <c r="Y14" s="41">
        <f>Q14+'10 Credit min'!F14</f>
        <v>80</v>
      </c>
      <c r="Z14" s="41" t="s">
        <v>70</v>
      </c>
      <c r="AA14" s="9">
        <v>500</v>
      </c>
      <c r="AB14" s="5">
        <v>0.2</v>
      </c>
      <c r="AC14" s="49">
        <v>100</v>
      </c>
      <c r="AD14" s="4">
        <f>V14+'10 Credit min'!D14</f>
        <v>10000</v>
      </c>
      <c r="AE14" s="4"/>
      <c r="AF14" s="4"/>
      <c r="AG14" s="41">
        <f>Y14+'10 Credit min'!F14</f>
        <v>100</v>
      </c>
      <c r="AH14" s="41" t="s">
        <v>73</v>
      </c>
      <c r="AI14" s="9">
        <v>600</v>
      </c>
      <c r="AJ14" s="5">
        <v>0.2</v>
      </c>
      <c r="AK14" s="49">
        <v>120</v>
      </c>
      <c r="AL14" s="4">
        <f>AD14+'10 Credit min'!D14</f>
        <v>12000</v>
      </c>
      <c r="AM14" s="4"/>
      <c r="AN14" s="4"/>
      <c r="AO14" s="41">
        <f>AG14+'10 Credit min'!F14</f>
        <v>120</v>
      </c>
    </row>
    <row r="15" spans="1:41">
      <c r="A15" s="14" t="s">
        <v>82</v>
      </c>
      <c r="B15" s="4" t="s">
        <v>26</v>
      </c>
      <c r="C15" s="4">
        <v>200</v>
      </c>
      <c r="D15" s="5">
        <v>0.2</v>
      </c>
      <c r="E15" s="49">
        <v>40</v>
      </c>
      <c r="F15" s="9">
        <v>1200</v>
      </c>
      <c r="G15" s="9"/>
      <c r="H15" s="9"/>
      <c r="I15" s="17">
        <v>12</v>
      </c>
      <c r="J15" s="41" t="s">
        <v>64</v>
      </c>
      <c r="K15" s="9">
        <v>300</v>
      </c>
      <c r="L15" s="5">
        <v>0.2</v>
      </c>
      <c r="M15" s="49">
        <v>60</v>
      </c>
      <c r="N15" s="4">
        <f>F15+'10 Credit min'!D15</f>
        <v>1800</v>
      </c>
      <c r="O15" s="4"/>
      <c r="P15" s="4"/>
      <c r="Q15" s="41">
        <f>I15+'10 Credit min'!F15</f>
        <v>18</v>
      </c>
      <c r="R15" s="41" t="s">
        <v>67</v>
      </c>
      <c r="S15" s="9">
        <v>400</v>
      </c>
      <c r="T15" s="5">
        <v>0.2</v>
      </c>
      <c r="U15" s="49">
        <v>80</v>
      </c>
      <c r="V15" s="4">
        <f>N15+'10 Credit min'!D15</f>
        <v>2400</v>
      </c>
      <c r="W15" s="4"/>
      <c r="X15" s="4"/>
      <c r="Y15" s="41">
        <f>Q15+'10 Credit min'!F15</f>
        <v>24</v>
      </c>
      <c r="Z15" s="41" t="s">
        <v>70</v>
      </c>
      <c r="AA15" s="9">
        <v>500</v>
      </c>
      <c r="AB15" s="5">
        <v>0.2</v>
      </c>
      <c r="AC15" s="49">
        <v>100</v>
      </c>
      <c r="AD15" s="4">
        <f>V15+'10 Credit min'!D15</f>
        <v>3000</v>
      </c>
      <c r="AE15" s="4"/>
      <c r="AF15" s="4"/>
      <c r="AG15" s="41">
        <f>Y15+'10 Credit min'!F15</f>
        <v>30</v>
      </c>
      <c r="AH15" s="41" t="s">
        <v>73</v>
      </c>
      <c r="AI15" s="9">
        <v>600</v>
      </c>
      <c r="AJ15" s="5">
        <v>0.2</v>
      </c>
      <c r="AK15" s="49">
        <v>120</v>
      </c>
      <c r="AL15" s="4">
        <f>AD15+'10 Credit min'!D15</f>
        <v>3600</v>
      </c>
      <c r="AM15" s="4"/>
      <c r="AN15" s="4"/>
      <c r="AO15" s="41">
        <f>AG15+'10 Credit min'!F15</f>
        <v>36</v>
      </c>
    </row>
    <row r="16" spans="1:41">
      <c r="A16" s="14" t="s">
        <v>83</v>
      </c>
      <c r="B16" s="4" t="s">
        <v>26</v>
      </c>
      <c r="C16" s="4">
        <v>200</v>
      </c>
      <c r="D16" s="5">
        <v>0.2</v>
      </c>
      <c r="E16" s="49">
        <v>40</v>
      </c>
      <c r="F16" s="9">
        <v>1000</v>
      </c>
      <c r="G16" s="9"/>
      <c r="H16" s="9">
        <v>60</v>
      </c>
      <c r="I16" s="17" t="s">
        <v>151</v>
      </c>
      <c r="J16" s="41" t="s">
        <v>64</v>
      </c>
      <c r="K16" s="9">
        <v>300</v>
      </c>
      <c r="L16" s="5">
        <v>0.2</v>
      </c>
      <c r="M16" s="49">
        <v>60</v>
      </c>
      <c r="N16" s="4">
        <f>F16+'10 Credit min'!D16</f>
        <v>1500</v>
      </c>
      <c r="O16" s="4"/>
      <c r="P16" s="4">
        <f>H16+'10 Credit min'!E16</f>
        <v>90</v>
      </c>
      <c r="Q16" s="41">
        <f>I16+'10 Credit min'!F16</f>
        <v>15</v>
      </c>
      <c r="R16" s="41" t="s">
        <v>67</v>
      </c>
      <c r="S16" s="9">
        <v>400</v>
      </c>
      <c r="T16" s="5">
        <v>0.2</v>
      </c>
      <c r="U16" s="49">
        <v>80</v>
      </c>
      <c r="V16" s="4">
        <f>N16+'10 Credit min'!D16</f>
        <v>2000</v>
      </c>
      <c r="W16" s="4"/>
      <c r="X16" s="4">
        <f>P16+'10 Credit min'!E16</f>
        <v>120</v>
      </c>
      <c r="Y16" s="41">
        <f>Q16+'10 Credit min'!F16</f>
        <v>20</v>
      </c>
      <c r="Z16" s="41" t="s">
        <v>70</v>
      </c>
      <c r="AA16" s="9">
        <v>500</v>
      </c>
      <c r="AB16" s="5">
        <v>0.2</v>
      </c>
      <c r="AC16" s="49">
        <v>100</v>
      </c>
      <c r="AD16" s="4">
        <f>V16+'10 Credit min'!D16</f>
        <v>2500</v>
      </c>
      <c r="AE16" s="4"/>
      <c r="AF16" s="4">
        <f>X16+'10 Credit min'!E16</f>
        <v>150</v>
      </c>
      <c r="AG16" s="41">
        <f>Y16+'10 Credit min'!F16</f>
        <v>25</v>
      </c>
      <c r="AH16" s="41" t="s">
        <v>73</v>
      </c>
      <c r="AI16" s="9">
        <v>600</v>
      </c>
      <c r="AJ16" s="5">
        <v>0.2</v>
      </c>
      <c r="AK16" s="49">
        <v>120</v>
      </c>
      <c r="AL16" s="4">
        <f>AD16+'10 Credit min'!D16</f>
        <v>3000</v>
      </c>
      <c r="AM16" s="4"/>
      <c r="AN16" s="4">
        <f>AF16+'10 Credit min'!E16</f>
        <v>180</v>
      </c>
      <c r="AO16" s="41">
        <f>AG16+'10 Credit min'!F16</f>
        <v>30</v>
      </c>
    </row>
    <row r="17" spans="1:41">
      <c r="A17" s="14" t="s">
        <v>84</v>
      </c>
      <c r="B17" s="4" t="s">
        <v>26</v>
      </c>
      <c r="C17" s="4">
        <v>200</v>
      </c>
      <c r="D17" s="5">
        <v>0.2</v>
      </c>
      <c r="E17" s="49">
        <v>40</v>
      </c>
      <c r="F17" s="9">
        <v>1000</v>
      </c>
      <c r="G17" s="9"/>
      <c r="H17" s="9">
        <v>60</v>
      </c>
      <c r="I17" s="17" t="s">
        <v>151</v>
      </c>
      <c r="J17" s="41" t="s">
        <v>64</v>
      </c>
      <c r="K17" s="9">
        <v>300</v>
      </c>
      <c r="L17" s="5">
        <v>0.2</v>
      </c>
      <c r="M17" s="49">
        <v>60</v>
      </c>
      <c r="N17" s="4">
        <f>F17+'10 Credit min'!D17</f>
        <v>1500</v>
      </c>
      <c r="O17" s="4"/>
      <c r="P17" s="4">
        <f>H17+'10 Credit min'!E17</f>
        <v>90</v>
      </c>
      <c r="Q17" s="41">
        <f>I17+'10 Credit min'!F17</f>
        <v>15</v>
      </c>
      <c r="R17" s="41" t="s">
        <v>67</v>
      </c>
      <c r="S17" s="9">
        <v>400</v>
      </c>
      <c r="T17" s="5">
        <v>0.2</v>
      </c>
      <c r="U17" s="49">
        <v>80</v>
      </c>
      <c r="V17" s="4">
        <f>N17+'10 Credit min'!D17</f>
        <v>2000</v>
      </c>
      <c r="W17" s="4"/>
      <c r="X17" s="4">
        <f>P17+'10 Credit min'!E17</f>
        <v>120</v>
      </c>
      <c r="Y17" s="41">
        <f>Q17+'10 Credit min'!F17</f>
        <v>20</v>
      </c>
      <c r="Z17" s="41" t="s">
        <v>70</v>
      </c>
      <c r="AA17" s="9">
        <v>500</v>
      </c>
      <c r="AB17" s="5">
        <v>0.2</v>
      </c>
      <c r="AC17" s="49">
        <v>100</v>
      </c>
      <c r="AD17" s="4">
        <f>V17+'10 Credit min'!D17</f>
        <v>2500</v>
      </c>
      <c r="AE17" s="4"/>
      <c r="AF17" s="4">
        <f>X17+'10 Credit min'!E17</f>
        <v>150</v>
      </c>
      <c r="AG17" s="41">
        <f>Y17+'10 Credit min'!F17</f>
        <v>25</v>
      </c>
      <c r="AH17" s="41" t="s">
        <v>73</v>
      </c>
      <c r="AI17" s="9">
        <v>600</v>
      </c>
      <c r="AJ17" s="5">
        <v>0.2</v>
      </c>
      <c r="AK17" s="49">
        <v>120</v>
      </c>
      <c r="AL17" s="4">
        <f>AD17+'10 Credit min'!D17</f>
        <v>3000</v>
      </c>
      <c r="AM17" s="4"/>
      <c r="AN17" s="4">
        <f>AF17+'10 Credit min'!E17</f>
        <v>180</v>
      </c>
      <c r="AO17" s="41">
        <f>AG17+'10 Credit min'!F17</f>
        <v>30</v>
      </c>
    </row>
    <row r="18" spans="1:41">
      <c r="A18" s="6" t="s">
        <v>85</v>
      </c>
      <c r="B18" s="4" t="s">
        <v>26</v>
      </c>
      <c r="C18" s="4">
        <v>200</v>
      </c>
      <c r="D18" s="5">
        <v>0.2</v>
      </c>
      <c r="E18" s="49">
        <v>40</v>
      </c>
      <c r="F18" s="9">
        <v>1000</v>
      </c>
      <c r="G18" s="9"/>
      <c r="H18" s="9">
        <v>60</v>
      </c>
      <c r="I18" s="17" t="s">
        <v>151</v>
      </c>
      <c r="J18" s="41" t="s">
        <v>64</v>
      </c>
      <c r="K18" s="9">
        <v>300</v>
      </c>
      <c r="L18" s="5">
        <v>0.2</v>
      </c>
      <c r="M18" s="49">
        <v>60</v>
      </c>
      <c r="N18" s="4">
        <f>F18+'10 Credit min'!D18</f>
        <v>1500</v>
      </c>
      <c r="O18" s="4"/>
      <c r="P18" s="4">
        <f>H18+'10 Credit min'!E18</f>
        <v>90</v>
      </c>
      <c r="Q18" s="41">
        <f>I18+'10 Credit min'!F18</f>
        <v>15</v>
      </c>
      <c r="R18" s="41" t="s">
        <v>67</v>
      </c>
      <c r="S18" s="9">
        <v>400</v>
      </c>
      <c r="T18" s="5">
        <v>0.2</v>
      </c>
      <c r="U18" s="49">
        <v>80</v>
      </c>
      <c r="V18" s="4">
        <f>N18+'10 Credit min'!D18</f>
        <v>2000</v>
      </c>
      <c r="W18" s="4"/>
      <c r="X18" s="4">
        <f>P18+'10 Credit min'!E18</f>
        <v>120</v>
      </c>
      <c r="Y18" s="41">
        <f>Q18+'10 Credit min'!F18</f>
        <v>20</v>
      </c>
      <c r="Z18" s="41" t="s">
        <v>70</v>
      </c>
      <c r="AA18" s="9">
        <v>500</v>
      </c>
      <c r="AB18" s="5">
        <v>0.2</v>
      </c>
      <c r="AC18" s="49">
        <v>100</v>
      </c>
      <c r="AD18" s="4">
        <f>V18+'10 Credit min'!D18</f>
        <v>2500</v>
      </c>
      <c r="AE18" s="4"/>
      <c r="AF18" s="4">
        <f>X18+'10 Credit min'!E18</f>
        <v>150</v>
      </c>
      <c r="AG18" s="41">
        <f>Y18+'10 Credit min'!F18</f>
        <v>25</v>
      </c>
      <c r="AH18" s="41" t="s">
        <v>73</v>
      </c>
      <c r="AI18" s="9">
        <v>600</v>
      </c>
      <c r="AJ18" s="5">
        <v>0.2</v>
      </c>
      <c r="AK18" s="49">
        <v>120</v>
      </c>
      <c r="AL18" s="4">
        <f>AD18+'10 Credit min'!D18</f>
        <v>3000</v>
      </c>
      <c r="AM18" s="4"/>
      <c r="AN18" s="4">
        <f>AF18+'10 Credit min'!E18</f>
        <v>180</v>
      </c>
      <c r="AO18" s="41">
        <f>AG18+'10 Credit min'!F18</f>
        <v>30</v>
      </c>
    </row>
    <row r="19" spans="1:41">
      <c r="A19" s="14" t="s">
        <v>86</v>
      </c>
      <c r="B19" s="4" t="s">
        <v>26</v>
      </c>
      <c r="C19" s="4">
        <v>200</v>
      </c>
      <c r="D19" s="5">
        <v>0.2</v>
      </c>
      <c r="E19" s="49">
        <v>40</v>
      </c>
      <c r="F19" s="9">
        <v>1000</v>
      </c>
      <c r="G19" s="9"/>
      <c r="H19" s="9">
        <v>60</v>
      </c>
      <c r="I19" s="17" t="s">
        <v>151</v>
      </c>
      <c r="J19" s="41" t="s">
        <v>64</v>
      </c>
      <c r="K19" s="9">
        <v>300</v>
      </c>
      <c r="L19" s="5">
        <v>0.2</v>
      </c>
      <c r="M19" s="49">
        <v>60</v>
      </c>
      <c r="N19" s="4">
        <f>F19+'10 Credit min'!D19</f>
        <v>1500</v>
      </c>
      <c r="O19" s="4"/>
      <c r="P19" s="4">
        <f>H19+'10 Credit min'!E19</f>
        <v>90</v>
      </c>
      <c r="Q19" s="41">
        <f>I19+'10 Credit min'!F19</f>
        <v>15</v>
      </c>
      <c r="R19" s="41" t="s">
        <v>67</v>
      </c>
      <c r="S19" s="9">
        <v>400</v>
      </c>
      <c r="T19" s="5">
        <v>0.2</v>
      </c>
      <c r="U19" s="49">
        <v>80</v>
      </c>
      <c r="V19" s="4">
        <f>N19+'10 Credit min'!D19</f>
        <v>2000</v>
      </c>
      <c r="W19" s="4"/>
      <c r="X19" s="4">
        <f>P19+'10 Credit min'!E19</f>
        <v>120</v>
      </c>
      <c r="Y19" s="41">
        <f>Q19+'10 Credit min'!F19</f>
        <v>20</v>
      </c>
      <c r="Z19" s="41" t="s">
        <v>70</v>
      </c>
      <c r="AA19" s="9">
        <v>500</v>
      </c>
      <c r="AB19" s="5">
        <v>0.2</v>
      </c>
      <c r="AC19" s="49">
        <v>100</v>
      </c>
      <c r="AD19" s="4">
        <f>V19+'10 Credit min'!D19</f>
        <v>2500</v>
      </c>
      <c r="AE19" s="4"/>
      <c r="AF19" s="4">
        <f>X19+'10 Credit min'!E19</f>
        <v>150</v>
      </c>
      <c r="AG19" s="41">
        <f>Y19+'10 Credit min'!F19</f>
        <v>25</v>
      </c>
      <c r="AH19" s="41" t="s">
        <v>73</v>
      </c>
      <c r="AI19" s="9">
        <v>600</v>
      </c>
      <c r="AJ19" s="5">
        <v>0.2</v>
      </c>
      <c r="AK19" s="49">
        <v>120</v>
      </c>
      <c r="AL19" s="4">
        <f>AD19+'10 Credit min'!D19</f>
        <v>3000</v>
      </c>
      <c r="AM19" s="4"/>
      <c r="AN19" s="4">
        <f>AF19+'10 Credit min'!E19</f>
        <v>180</v>
      </c>
      <c r="AO19" s="41">
        <f>AG19+'10 Credit min'!F19</f>
        <v>30</v>
      </c>
    </row>
    <row r="20" spans="1:41">
      <c r="A20" s="14" t="s">
        <v>87</v>
      </c>
      <c r="B20" s="4" t="s">
        <v>26</v>
      </c>
      <c r="C20" s="4">
        <v>200</v>
      </c>
      <c r="D20" s="5">
        <v>0.2</v>
      </c>
      <c r="E20" s="49">
        <v>40</v>
      </c>
      <c r="F20" s="9">
        <v>1000</v>
      </c>
      <c r="G20" s="9"/>
      <c r="H20" s="9">
        <v>60</v>
      </c>
      <c r="I20" s="17" t="s">
        <v>151</v>
      </c>
      <c r="J20" s="41" t="s">
        <v>64</v>
      </c>
      <c r="K20" s="9">
        <v>300</v>
      </c>
      <c r="L20" s="5">
        <v>0.2</v>
      </c>
      <c r="M20" s="49">
        <v>60</v>
      </c>
      <c r="N20" s="4">
        <f>F20+'10 Credit min'!D20</f>
        <v>1500</v>
      </c>
      <c r="O20" s="4"/>
      <c r="P20" s="4">
        <f>H20+'10 Credit min'!E20</f>
        <v>90</v>
      </c>
      <c r="Q20" s="41">
        <f>I20+'10 Credit min'!F20</f>
        <v>15</v>
      </c>
      <c r="R20" s="41" t="s">
        <v>67</v>
      </c>
      <c r="S20" s="9">
        <v>400</v>
      </c>
      <c r="T20" s="5">
        <v>0.2</v>
      </c>
      <c r="U20" s="49">
        <v>80</v>
      </c>
      <c r="V20" s="4">
        <f>N20+'10 Credit min'!D20</f>
        <v>2000</v>
      </c>
      <c r="W20" s="4"/>
      <c r="X20" s="4">
        <f>P20+'10 Credit min'!E20</f>
        <v>120</v>
      </c>
      <c r="Y20" s="41">
        <f>Q20+'10 Credit min'!F20</f>
        <v>20</v>
      </c>
      <c r="Z20" s="41" t="s">
        <v>70</v>
      </c>
      <c r="AA20" s="9">
        <v>500</v>
      </c>
      <c r="AB20" s="5">
        <v>0.2</v>
      </c>
      <c r="AC20" s="49">
        <v>100</v>
      </c>
      <c r="AD20" s="4">
        <f>V20+'10 Credit min'!D20</f>
        <v>2500</v>
      </c>
      <c r="AE20" s="4"/>
      <c r="AF20" s="4">
        <f>X20+'10 Credit min'!E20</f>
        <v>150</v>
      </c>
      <c r="AG20" s="41">
        <f>Y20+'10 Credit min'!F20</f>
        <v>25</v>
      </c>
      <c r="AH20" s="41" t="s">
        <v>73</v>
      </c>
      <c r="AI20" s="9">
        <v>600</v>
      </c>
      <c r="AJ20" s="5">
        <v>0.2</v>
      </c>
      <c r="AK20" s="49">
        <v>120</v>
      </c>
      <c r="AL20" s="4">
        <f>AD20+'10 Credit min'!D20</f>
        <v>3000</v>
      </c>
      <c r="AM20" s="4"/>
      <c r="AN20" s="4">
        <f>AF20+'10 Credit min'!E20</f>
        <v>180</v>
      </c>
      <c r="AO20" s="41">
        <f>AG20+'10 Credit min'!F20</f>
        <v>30</v>
      </c>
    </row>
    <row r="21" spans="1:41">
      <c r="A21" s="14" t="s">
        <v>88</v>
      </c>
      <c r="B21" s="4" t="s">
        <v>26</v>
      </c>
      <c r="C21" s="4">
        <v>200</v>
      </c>
      <c r="D21" s="5">
        <v>0.2</v>
      </c>
      <c r="E21" s="49">
        <v>40</v>
      </c>
      <c r="F21" s="9">
        <v>1000</v>
      </c>
      <c r="G21" s="9"/>
      <c r="H21" s="9">
        <v>60</v>
      </c>
      <c r="I21" s="17" t="s">
        <v>151</v>
      </c>
      <c r="J21" s="41" t="s">
        <v>64</v>
      </c>
      <c r="K21" s="9">
        <v>300</v>
      </c>
      <c r="L21" s="5">
        <v>0.2</v>
      </c>
      <c r="M21" s="49">
        <v>60</v>
      </c>
      <c r="N21" s="4">
        <f>F21+'10 Credit min'!D21</f>
        <v>1500</v>
      </c>
      <c r="O21" s="4"/>
      <c r="P21" s="4">
        <f>H21+'10 Credit min'!E21</f>
        <v>90</v>
      </c>
      <c r="Q21" s="41">
        <f>I21+'10 Credit min'!F21</f>
        <v>15</v>
      </c>
      <c r="R21" s="41" t="s">
        <v>67</v>
      </c>
      <c r="S21" s="9">
        <v>400</v>
      </c>
      <c r="T21" s="5">
        <v>0.2</v>
      </c>
      <c r="U21" s="49">
        <v>80</v>
      </c>
      <c r="V21" s="4">
        <f>N21+'10 Credit min'!D21</f>
        <v>2000</v>
      </c>
      <c r="W21" s="4"/>
      <c r="X21" s="4">
        <f>P21+'10 Credit min'!E21</f>
        <v>120</v>
      </c>
      <c r="Y21" s="41">
        <f>Q21+'10 Credit min'!F21</f>
        <v>20</v>
      </c>
      <c r="Z21" s="41" t="s">
        <v>70</v>
      </c>
      <c r="AA21" s="9">
        <v>500</v>
      </c>
      <c r="AB21" s="5">
        <v>0.2</v>
      </c>
      <c r="AC21" s="49">
        <v>100</v>
      </c>
      <c r="AD21" s="4">
        <f>V21+'10 Credit min'!D21</f>
        <v>2500</v>
      </c>
      <c r="AE21" s="4"/>
      <c r="AF21" s="4">
        <f>X21+'10 Credit min'!E21</f>
        <v>150</v>
      </c>
      <c r="AG21" s="41">
        <f>Y21+'10 Credit min'!F21</f>
        <v>25</v>
      </c>
      <c r="AH21" s="41" t="s">
        <v>73</v>
      </c>
      <c r="AI21" s="9">
        <v>600</v>
      </c>
      <c r="AJ21" s="5">
        <v>0.2</v>
      </c>
      <c r="AK21" s="49">
        <v>120</v>
      </c>
      <c r="AL21" s="4">
        <f>AD21+'10 Credit min'!D21</f>
        <v>3000</v>
      </c>
      <c r="AM21" s="4"/>
      <c r="AN21" s="4">
        <f>AF21+'10 Credit min'!E21</f>
        <v>180</v>
      </c>
      <c r="AO21" s="41">
        <f>AG21+'10 Credit min'!F21</f>
        <v>30</v>
      </c>
    </row>
    <row r="22" spans="1:41">
      <c r="A22" s="14" t="s">
        <v>89</v>
      </c>
      <c r="B22" s="4" t="s">
        <v>26</v>
      </c>
      <c r="C22" s="4">
        <v>200</v>
      </c>
      <c r="D22" s="5">
        <v>0.2</v>
      </c>
      <c r="E22" s="49">
        <v>40</v>
      </c>
      <c r="F22" s="9">
        <v>1000</v>
      </c>
      <c r="G22" s="9"/>
      <c r="H22" s="9">
        <v>60</v>
      </c>
      <c r="I22" s="17" t="s">
        <v>151</v>
      </c>
      <c r="J22" s="41" t="s">
        <v>64</v>
      </c>
      <c r="K22" s="9">
        <v>300</v>
      </c>
      <c r="L22" s="5">
        <v>0.2</v>
      </c>
      <c r="M22" s="49">
        <v>60</v>
      </c>
      <c r="N22" s="4">
        <f>F22+'10 Credit min'!D22</f>
        <v>1500</v>
      </c>
      <c r="O22" s="4"/>
      <c r="P22" s="4">
        <f>H22+'10 Credit min'!E22</f>
        <v>90</v>
      </c>
      <c r="Q22" s="41">
        <f>I22+'10 Credit min'!F22</f>
        <v>15</v>
      </c>
      <c r="R22" s="41" t="s">
        <v>67</v>
      </c>
      <c r="S22" s="9">
        <v>400</v>
      </c>
      <c r="T22" s="5">
        <v>0.2</v>
      </c>
      <c r="U22" s="49">
        <v>80</v>
      </c>
      <c r="V22" s="4">
        <f>N22+'10 Credit min'!D22</f>
        <v>2000</v>
      </c>
      <c r="W22" s="4"/>
      <c r="X22" s="4">
        <f>P22+'10 Credit min'!E22</f>
        <v>120</v>
      </c>
      <c r="Y22" s="41">
        <f>Q22+'10 Credit min'!F22</f>
        <v>20</v>
      </c>
      <c r="Z22" s="41" t="s">
        <v>70</v>
      </c>
      <c r="AA22" s="9">
        <v>500</v>
      </c>
      <c r="AB22" s="5">
        <v>0.2</v>
      </c>
      <c r="AC22" s="49">
        <v>100</v>
      </c>
      <c r="AD22" s="4">
        <f>V22+'10 Credit min'!D22</f>
        <v>2500</v>
      </c>
      <c r="AE22" s="4"/>
      <c r="AF22" s="4">
        <f>X22+'10 Credit min'!E22</f>
        <v>150</v>
      </c>
      <c r="AG22" s="41">
        <f>Y22+'10 Credit min'!F22</f>
        <v>25</v>
      </c>
      <c r="AH22" s="41" t="s">
        <v>73</v>
      </c>
      <c r="AI22" s="9">
        <v>600</v>
      </c>
      <c r="AJ22" s="5">
        <v>0.2</v>
      </c>
      <c r="AK22" s="49">
        <v>120</v>
      </c>
      <c r="AL22" s="4">
        <f>AD22+'10 Credit min'!D22</f>
        <v>3000</v>
      </c>
      <c r="AM22" s="4"/>
      <c r="AN22" s="4">
        <f>AF22+'10 Credit min'!E22</f>
        <v>180</v>
      </c>
      <c r="AO22" s="41">
        <f>AG22+'10 Credit min'!F22</f>
        <v>30</v>
      </c>
    </row>
    <row r="23" spans="1:41">
      <c r="A23" s="14" t="s">
        <v>90</v>
      </c>
      <c r="B23" s="4" t="s">
        <v>26</v>
      </c>
      <c r="C23" s="4">
        <v>200</v>
      </c>
      <c r="D23" s="5">
        <v>0.2</v>
      </c>
      <c r="E23" s="49">
        <v>40</v>
      </c>
      <c r="F23" s="9">
        <v>750</v>
      </c>
      <c r="G23" s="9"/>
      <c r="H23" s="9"/>
      <c r="I23" s="17" t="s">
        <v>147</v>
      </c>
      <c r="J23" s="41" t="s">
        <v>64</v>
      </c>
      <c r="K23" s="9">
        <v>300</v>
      </c>
      <c r="L23" s="5">
        <v>0.2</v>
      </c>
      <c r="M23" s="49">
        <v>60</v>
      </c>
      <c r="N23" s="4">
        <f>F23+'10 Credit min'!D23</f>
        <v>1125</v>
      </c>
      <c r="O23" s="4"/>
      <c r="P23" s="4"/>
      <c r="Q23" s="41">
        <f>I23+'10 Credit min'!F23</f>
        <v>11.25</v>
      </c>
      <c r="R23" s="41" t="s">
        <v>67</v>
      </c>
      <c r="S23" s="9">
        <v>400</v>
      </c>
      <c r="T23" s="5">
        <v>0.3</v>
      </c>
      <c r="U23" s="49">
        <v>80</v>
      </c>
      <c r="V23" s="4">
        <f>N23+'10 Credit min'!D23</f>
        <v>1500</v>
      </c>
      <c r="W23" s="4"/>
      <c r="X23" s="4"/>
      <c r="Y23" s="41">
        <f>Q23+'10 Credit min'!F23</f>
        <v>15</v>
      </c>
      <c r="Z23" s="41" t="s">
        <v>70</v>
      </c>
      <c r="AA23" s="9">
        <v>500</v>
      </c>
      <c r="AB23" s="5">
        <v>0.2</v>
      </c>
      <c r="AC23" s="49">
        <v>100</v>
      </c>
      <c r="AD23" s="4">
        <f>V23+'10 Credit min'!D23</f>
        <v>1875</v>
      </c>
      <c r="AE23" s="4"/>
      <c r="AF23" s="4"/>
      <c r="AG23" s="41">
        <f>Y23+'10 Credit min'!F23</f>
        <v>18.75</v>
      </c>
      <c r="AH23" s="41" t="s">
        <v>73</v>
      </c>
      <c r="AI23" s="9">
        <v>600</v>
      </c>
      <c r="AJ23" s="5">
        <v>0.2</v>
      </c>
      <c r="AK23" s="49">
        <v>120</v>
      </c>
      <c r="AL23" s="4">
        <f>AD23+'10 Credit min'!D23</f>
        <v>2250</v>
      </c>
      <c r="AM23" s="4"/>
      <c r="AN23" s="4"/>
      <c r="AO23" s="41">
        <f>AG23+'10 Credit min'!F23</f>
        <v>22.5</v>
      </c>
    </row>
    <row r="24" spans="1:41">
      <c r="A24" s="14" t="s">
        <v>91</v>
      </c>
      <c r="B24" s="4" t="s">
        <v>26</v>
      </c>
      <c r="C24" s="4">
        <v>200</v>
      </c>
      <c r="D24" s="5">
        <v>0.2</v>
      </c>
      <c r="E24" s="49">
        <v>40</v>
      </c>
      <c r="F24" s="9">
        <v>750</v>
      </c>
      <c r="G24" s="9"/>
      <c r="H24" s="9"/>
      <c r="I24" s="17">
        <v>7.5</v>
      </c>
      <c r="J24" s="41" t="s">
        <v>64</v>
      </c>
      <c r="K24" s="9">
        <v>300</v>
      </c>
      <c r="L24" s="5">
        <v>0.2</v>
      </c>
      <c r="M24" s="49">
        <v>60</v>
      </c>
      <c r="N24" s="4">
        <f>F24+'10 Credit min'!D24</f>
        <v>1125</v>
      </c>
      <c r="O24" s="4"/>
      <c r="P24" s="4"/>
      <c r="Q24" s="41">
        <f>I24+'10 Credit min'!F24</f>
        <v>11.25</v>
      </c>
      <c r="R24" s="41" t="s">
        <v>67</v>
      </c>
      <c r="S24" s="9">
        <v>400</v>
      </c>
      <c r="T24" s="5">
        <v>0.2</v>
      </c>
      <c r="U24" s="49">
        <v>80</v>
      </c>
      <c r="V24" s="4">
        <f>N24+'10 Credit min'!D24</f>
        <v>1500</v>
      </c>
      <c r="W24" s="4"/>
      <c r="X24" s="4"/>
      <c r="Y24" s="41">
        <f>Q24+'10 Credit min'!F24</f>
        <v>15</v>
      </c>
      <c r="Z24" s="41" t="s">
        <v>70</v>
      </c>
      <c r="AA24" s="9">
        <v>500</v>
      </c>
      <c r="AB24" s="5">
        <v>0.2</v>
      </c>
      <c r="AC24" s="49">
        <v>100</v>
      </c>
      <c r="AD24" s="4">
        <f>V24+'10 Credit min'!D24</f>
        <v>1875</v>
      </c>
      <c r="AE24" s="4"/>
      <c r="AF24" s="4"/>
      <c r="AG24" s="41">
        <f>Y24+'10 Credit min'!F24</f>
        <v>18.75</v>
      </c>
      <c r="AH24" s="41" t="s">
        <v>73</v>
      </c>
      <c r="AI24" s="9">
        <v>600</v>
      </c>
      <c r="AJ24" s="5">
        <v>0.2</v>
      </c>
      <c r="AK24" s="49">
        <v>120</v>
      </c>
      <c r="AL24" s="4">
        <f>AD24+'10 Credit min'!D24</f>
        <v>2250</v>
      </c>
      <c r="AM24" s="4"/>
      <c r="AN24" s="4"/>
      <c r="AO24" s="41">
        <f>AG24+'10 Credit min'!F24</f>
        <v>22.5</v>
      </c>
    </row>
    <row r="25" spans="1:41">
      <c r="A25" s="14" t="s">
        <v>92</v>
      </c>
      <c r="B25" s="4" t="s">
        <v>26</v>
      </c>
      <c r="C25" s="4">
        <v>200</v>
      </c>
      <c r="D25" s="5">
        <v>0.2</v>
      </c>
      <c r="E25" s="49">
        <v>40</v>
      </c>
      <c r="F25" s="9">
        <v>1000</v>
      </c>
      <c r="G25" s="9"/>
      <c r="H25" s="9">
        <v>60</v>
      </c>
      <c r="I25" s="17" t="s">
        <v>151</v>
      </c>
      <c r="J25" s="41" t="s">
        <v>64</v>
      </c>
      <c r="K25" s="9">
        <v>300</v>
      </c>
      <c r="L25" s="5">
        <v>0.2</v>
      </c>
      <c r="M25" s="49">
        <v>60</v>
      </c>
      <c r="N25" s="4">
        <f>F25+'10 Credit min'!D25</f>
        <v>1500</v>
      </c>
      <c r="O25" s="4"/>
      <c r="P25" s="4">
        <f>H25+'10 Credit min'!E25</f>
        <v>90</v>
      </c>
      <c r="Q25" s="41">
        <f>I25+'10 Credit min'!F25</f>
        <v>15</v>
      </c>
      <c r="R25" s="41" t="s">
        <v>67</v>
      </c>
      <c r="S25" s="9">
        <v>400</v>
      </c>
      <c r="T25" s="5">
        <v>0.2</v>
      </c>
      <c r="U25" s="49">
        <v>80</v>
      </c>
      <c r="V25" s="4">
        <f>N25+'10 Credit min'!D25</f>
        <v>2000</v>
      </c>
      <c r="W25" s="4"/>
      <c r="X25" s="4">
        <f>P25+'10 Credit min'!E25</f>
        <v>120</v>
      </c>
      <c r="Y25" s="41">
        <f>Q25+'10 Credit min'!F25</f>
        <v>20</v>
      </c>
      <c r="Z25" s="41" t="s">
        <v>70</v>
      </c>
      <c r="AA25" s="9">
        <v>500</v>
      </c>
      <c r="AB25" s="5">
        <v>0.2</v>
      </c>
      <c r="AC25" s="49">
        <v>100</v>
      </c>
      <c r="AD25" s="4">
        <f>V25+'10 Credit min'!D25</f>
        <v>2500</v>
      </c>
      <c r="AE25" s="4"/>
      <c r="AF25" s="4">
        <f>X25+'10 Credit min'!E25</f>
        <v>150</v>
      </c>
      <c r="AG25" s="41">
        <f>Y25+'10 Credit min'!F25</f>
        <v>25</v>
      </c>
      <c r="AH25" s="41" t="s">
        <v>73</v>
      </c>
      <c r="AI25" s="9">
        <v>600</v>
      </c>
      <c r="AJ25" s="5">
        <v>0.2</v>
      </c>
      <c r="AK25" s="49">
        <v>120</v>
      </c>
      <c r="AL25" s="4">
        <f>AD25+'10 Credit min'!D25</f>
        <v>3000</v>
      </c>
      <c r="AM25" s="4"/>
      <c r="AN25" s="4">
        <f>AF25+'10 Credit min'!E25</f>
        <v>180</v>
      </c>
      <c r="AO25" s="41">
        <f>AG25+'10 Credit min'!F25</f>
        <v>30</v>
      </c>
    </row>
    <row r="26" spans="1:41">
      <c r="A26" s="14" t="s">
        <v>94</v>
      </c>
      <c r="B26" s="4" t="s">
        <v>26</v>
      </c>
      <c r="C26" s="4">
        <v>200</v>
      </c>
      <c r="D26" s="5">
        <v>0.2</v>
      </c>
      <c r="E26" s="49">
        <v>40</v>
      </c>
      <c r="F26" s="9">
        <v>750</v>
      </c>
      <c r="G26" s="9"/>
      <c r="H26" s="9"/>
      <c r="I26" s="17" t="s">
        <v>147</v>
      </c>
      <c r="J26" s="41" t="s">
        <v>64</v>
      </c>
      <c r="K26" s="9">
        <v>300</v>
      </c>
      <c r="L26" s="5">
        <v>0.2</v>
      </c>
      <c r="M26" s="49">
        <v>60</v>
      </c>
      <c r="N26" s="4">
        <f>F26+'10 Credit min'!D26</f>
        <v>1125</v>
      </c>
      <c r="O26" s="4"/>
      <c r="P26" s="4"/>
      <c r="Q26" s="41">
        <f>I26+'10 Credit min'!F26</f>
        <v>11.25</v>
      </c>
      <c r="R26" s="41" t="s">
        <v>67</v>
      </c>
      <c r="S26" s="9">
        <v>400</v>
      </c>
      <c r="T26" s="5">
        <v>0.2</v>
      </c>
      <c r="U26" s="49">
        <v>80</v>
      </c>
      <c r="V26" s="4">
        <f>N26+'10 Credit min'!D26</f>
        <v>1500</v>
      </c>
      <c r="W26" s="4"/>
      <c r="X26" s="4"/>
      <c r="Y26" s="41">
        <f>Q26+'10 Credit min'!F26</f>
        <v>15</v>
      </c>
      <c r="Z26" s="41" t="s">
        <v>70</v>
      </c>
      <c r="AA26" s="9">
        <v>500</v>
      </c>
      <c r="AB26" s="5">
        <v>0.2</v>
      </c>
      <c r="AC26" s="49">
        <v>100</v>
      </c>
      <c r="AD26" s="4">
        <f>V26+'10 Credit min'!D26</f>
        <v>1875</v>
      </c>
      <c r="AE26" s="4"/>
      <c r="AF26" s="4"/>
      <c r="AG26" s="41">
        <f>Y26+'10 Credit min'!F26</f>
        <v>18.75</v>
      </c>
      <c r="AH26" s="41" t="s">
        <v>73</v>
      </c>
      <c r="AI26" s="9">
        <v>600</v>
      </c>
      <c r="AJ26" s="5">
        <v>0.2</v>
      </c>
      <c r="AK26" s="49">
        <v>120</v>
      </c>
      <c r="AL26" s="4">
        <f>AD26+'10 Credit min'!D26</f>
        <v>2250</v>
      </c>
      <c r="AM26" s="4"/>
      <c r="AN26" s="4"/>
      <c r="AO26" s="41">
        <f>AG26+'10 Credit min'!F26</f>
        <v>22.5</v>
      </c>
    </row>
    <row r="27" spans="1:41">
      <c r="A27" s="14" t="s">
        <v>95</v>
      </c>
      <c r="B27" s="4" t="s">
        <v>26</v>
      </c>
      <c r="C27" s="4">
        <v>200</v>
      </c>
      <c r="D27" s="5">
        <v>0.2</v>
      </c>
      <c r="E27" s="49">
        <v>40</v>
      </c>
      <c r="F27" s="9"/>
      <c r="G27" s="9"/>
      <c r="H27" s="9">
        <v>40</v>
      </c>
      <c r="I27" s="17" t="s">
        <v>152</v>
      </c>
      <c r="J27" s="41" t="s">
        <v>64</v>
      </c>
      <c r="K27" s="9">
        <v>300</v>
      </c>
      <c r="L27" s="5">
        <v>0.2</v>
      </c>
      <c r="M27" s="49">
        <v>60</v>
      </c>
      <c r="N27" s="4"/>
      <c r="O27" s="4"/>
      <c r="P27" s="4">
        <f>H27+'10 Credit min'!E27</f>
        <v>60</v>
      </c>
      <c r="Q27" s="41">
        <f>I27+'10 Credit min'!F27</f>
        <v>6</v>
      </c>
      <c r="R27" s="41" t="s">
        <v>67</v>
      </c>
      <c r="S27" s="9">
        <v>400</v>
      </c>
      <c r="T27" s="5">
        <v>0.2</v>
      </c>
      <c r="U27" s="49">
        <v>80</v>
      </c>
      <c r="V27" s="4"/>
      <c r="W27" s="4"/>
      <c r="X27" s="4">
        <f>P27+'10 Credit min'!E27</f>
        <v>80</v>
      </c>
      <c r="Y27" s="41">
        <f>Q27+'10 Credit min'!F27</f>
        <v>8</v>
      </c>
      <c r="Z27" s="41" t="s">
        <v>70</v>
      </c>
      <c r="AA27" s="9">
        <v>500</v>
      </c>
      <c r="AB27" s="5">
        <v>0.2</v>
      </c>
      <c r="AC27" s="49">
        <v>100</v>
      </c>
      <c r="AD27" s="4"/>
      <c r="AE27" s="4"/>
      <c r="AF27" s="4">
        <f>X27+'10 Credit min'!E27</f>
        <v>100</v>
      </c>
      <c r="AG27" s="41">
        <f>Y27+'10 Credit min'!F27</f>
        <v>10</v>
      </c>
      <c r="AH27" s="41" t="s">
        <v>73</v>
      </c>
      <c r="AI27" s="9">
        <v>600</v>
      </c>
      <c r="AJ27" s="5">
        <v>0.2</v>
      </c>
      <c r="AK27" s="49">
        <v>120</v>
      </c>
      <c r="AL27" s="4"/>
      <c r="AM27" s="4"/>
      <c r="AN27" s="4">
        <f>AF27+'10 Credit min'!E27</f>
        <v>120</v>
      </c>
      <c r="AO27" s="41">
        <f>AG27+'10 Credit min'!F27</f>
        <v>12</v>
      </c>
    </row>
    <row r="28" spans="1:41">
      <c r="A28" s="14" t="s">
        <v>96</v>
      </c>
      <c r="B28" s="4" t="s">
        <v>26</v>
      </c>
      <c r="C28" s="4">
        <v>200</v>
      </c>
      <c r="D28" s="5">
        <v>0.2</v>
      </c>
      <c r="E28" s="49">
        <v>40</v>
      </c>
      <c r="F28" s="9"/>
      <c r="G28" s="9"/>
      <c r="H28" s="9">
        <v>40</v>
      </c>
      <c r="I28" s="17" t="s">
        <v>152</v>
      </c>
      <c r="J28" s="41" t="s">
        <v>64</v>
      </c>
      <c r="K28" s="9">
        <v>300</v>
      </c>
      <c r="L28" s="5">
        <v>0.2</v>
      </c>
      <c r="M28" s="49">
        <v>60</v>
      </c>
      <c r="N28" s="4"/>
      <c r="O28" s="4"/>
      <c r="P28" s="4">
        <f>H28+'10 Credit min'!E28</f>
        <v>60</v>
      </c>
      <c r="Q28" s="41">
        <f>I28+'10 Credit min'!F28</f>
        <v>6</v>
      </c>
      <c r="R28" s="41" t="s">
        <v>67</v>
      </c>
      <c r="S28" s="9">
        <v>400</v>
      </c>
      <c r="T28" s="5">
        <v>0.2</v>
      </c>
      <c r="U28" s="49">
        <v>80</v>
      </c>
      <c r="V28" s="4"/>
      <c r="W28" s="4"/>
      <c r="X28" s="4">
        <f>P28+'10 Credit min'!E28</f>
        <v>80</v>
      </c>
      <c r="Y28" s="41">
        <f>Q28+'10 Credit min'!F28</f>
        <v>8</v>
      </c>
      <c r="Z28" s="41" t="s">
        <v>70</v>
      </c>
      <c r="AA28" s="9">
        <v>500</v>
      </c>
      <c r="AB28" s="5">
        <v>0.2</v>
      </c>
      <c r="AC28" s="49">
        <v>100</v>
      </c>
      <c r="AD28" s="4"/>
      <c r="AE28" s="4"/>
      <c r="AF28" s="4">
        <f>X28+'10 Credit min'!E28</f>
        <v>100</v>
      </c>
      <c r="AG28" s="41">
        <f>Y28+'10 Credit min'!F28</f>
        <v>10</v>
      </c>
      <c r="AH28" s="41" t="s">
        <v>73</v>
      </c>
      <c r="AI28" s="9">
        <v>600</v>
      </c>
      <c r="AJ28" s="5">
        <v>0.2</v>
      </c>
      <c r="AK28" s="49">
        <v>120</v>
      </c>
      <c r="AL28" s="4"/>
      <c r="AM28" s="4"/>
      <c r="AN28" s="4">
        <f>AF28+'10 Credit min'!E28</f>
        <v>120</v>
      </c>
      <c r="AO28" s="41">
        <f>AG28+'10 Credit min'!F28</f>
        <v>12</v>
      </c>
    </row>
    <row r="29" spans="1:41">
      <c r="A29" s="14" t="s">
        <v>97</v>
      </c>
      <c r="B29" s="4" t="s">
        <v>26</v>
      </c>
      <c r="C29" s="4">
        <v>200</v>
      </c>
      <c r="D29" s="5">
        <v>0.2</v>
      </c>
      <c r="E29" s="49">
        <v>40</v>
      </c>
      <c r="F29" s="9">
        <v>2000</v>
      </c>
      <c r="G29" s="9"/>
      <c r="H29" s="9"/>
      <c r="I29" s="17" t="s">
        <v>153</v>
      </c>
      <c r="J29" s="41" t="s">
        <v>64</v>
      </c>
      <c r="K29" s="9">
        <v>300</v>
      </c>
      <c r="L29" s="5">
        <v>0.2</v>
      </c>
      <c r="M29" s="49">
        <v>60</v>
      </c>
      <c r="N29" s="4">
        <f>F29+'10 Credit min'!D29</f>
        <v>3000</v>
      </c>
      <c r="O29" s="4"/>
      <c r="P29" s="4"/>
      <c r="Q29" s="41">
        <f>I29+'10 Credit min'!F29</f>
        <v>30</v>
      </c>
      <c r="R29" s="41" t="s">
        <v>67</v>
      </c>
      <c r="S29" s="9">
        <v>400</v>
      </c>
      <c r="T29" s="5">
        <v>0.2</v>
      </c>
      <c r="U29" s="49">
        <v>80</v>
      </c>
      <c r="V29" s="4">
        <f>N29+'10 Credit min'!D29</f>
        <v>4000</v>
      </c>
      <c r="W29" s="4"/>
      <c r="X29" s="4"/>
      <c r="Y29" s="41">
        <f>Q29+'10 Credit min'!F29</f>
        <v>40</v>
      </c>
      <c r="Z29" s="41" t="s">
        <v>70</v>
      </c>
      <c r="AA29" s="9">
        <v>500</v>
      </c>
      <c r="AB29" s="5">
        <v>0.2</v>
      </c>
      <c r="AC29" s="49">
        <v>100</v>
      </c>
      <c r="AD29" s="4">
        <f>V29+'10 Credit min'!D29</f>
        <v>5000</v>
      </c>
      <c r="AE29" s="4"/>
      <c r="AF29" s="4"/>
      <c r="AG29" s="41">
        <f>Y29+'10 Credit min'!F29</f>
        <v>50</v>
      </c>
      <c r="AH29" s="41" t="s">
        <v>73</v>
      </c>
      <c r="AI29" s="9">
        <v>600</v>
      </c>
      <c r="AJ29" s="5">
        <v>0.2</v>
      </c>
      <c r="AK29" s="49">
        <v>120</v>
      </c>
      <c r="AL29" s="4">
        <f>AD29+'10 Credit min'!D29</f>
        <v>6000</v>
      </c>
      <c r="AM29" s="4"/>
      <c r="AN29" s="4"/>
      <c r="AO29" s="41">
        <f>AG29+'10 Credit min'!F29</f>
        <v>60</v>
      </c>
    </row>
    <row r="30" spans="1:41">
      <c r="A30" s="14" t="s">
        <v>98</v>
      </c>
      <c r="B30" s="4" t="s">
        <v>26</v>
      </c>
      <c r="C30" s="4">
        <v>200</v>
      </c>
      <c r="D30" s="5">
        <v>0.2</v>
      </c>
      <c r="E30" s="49">
        <v>40</v>
      </c>
      <c r="F30" s="9"/>
      <c r="G30" s="9"/>
      <c r="H30" s="9">
        <v>25</v>
      </c>
      <c r="I30" s="17" t="s">
        <v>154</v>
      </c>
      <c r="J30" s="41" t="s">
        <v>64</v>
      </c>
      <c r="K30" s="9">
        <v>300</v>
      </c>
      <c r="L30" s="5">
        <v>0.2</v>
      </c>
      <c r="M30" s="49">
        <v>60</v>
      </c>
      <c r="N30" s="4"/>
      <c r="O30" s="4"/>
      <c r="P30" s="4">
        <f>H30+'10 Credit min'!E30</f>
        <v>40</v>
      </c>
      <c r="Q30" s="41">
        <f>I30+'10 Credit min'!F30</f>
        <v>40</v>
      </c>
      <c r="R30" s="41" t="s">
        <v>67</v>
      </c>
      <c r="S30" s="9">
        <v>400</v>
      </c>
      <c r="T30" s="5">
        <v>0.2</v>
      </c>
      <c r="U30" s="49">
        <v>80</v>
      </c>
      <c r="V30" s="4"/>
      <c r="W30" s="4"/>
      <c r="X30" s="4">
        <f>P30+'10 Credit min'!E30</f>
        <v>55</v>
      </c>
      <c r="Y30" s="41">
        <f>Q30+'10 Credit min'!F30</f>
        <v>55</v>
      </c>
      <c r="Z30" s="41" t="s">
        <v>70</v>
      </c>
      <c r="AA30" s="9">
        <v>500</v>
      </c>
      <c r="AB30" s="5">
        <v>0.2</v>
      </c>
      <c r="AC30" s="49">
        <v>100</v>
      </c>
      <c r="AD30" s="4"/>
      <c r="AE30" s="4"/>
      <c r="AF30" s="4">
        <f>X30+'10 Credit min'!E30</f>
        <v>70</v>
      </c>
      <c r="AG30" s="41">
        <f>Y30+'10 Credit min'!F30</f>
        <v>70</v>
      </c>
      <c r="AH30" s="41" t="s">
        <v>73</v>
      </c>
      <c r="AI30" s="9">
        <v>600</v>
      </c>
      <c r="AJ30" s="5">
        <v>0.2</v>
      </c>
      <c r="AK30" s="49">
        <v>120</v>
      </c>
      <c r="AL30" s="4"/>
      <c r="AM30" s="4"/>
      <c r="AN30" s="4">
        <f>AF30+'10 Credit min'!E30</f>
        <v>85</v>
      </c>
      <c r="AO30" s="41">
        <f>AG30+'10 Credit min'!F30</f>
        <v>85</v>
      </c>
    </row>
    <row r="31" spans="1:41">
      <c r="A31" s="14" t="s">
        <v>99</v>
      </c>
      <c r="B31" s="4" t="s">
        <v>26</v>
      </c>
      <c r="C31" s="4">
        <v>200</v>
      </c>
      <c r="D31" s="5">
        <v>0.2</v>
      </c>
      <c r="E31" s="49">
        <v>40</v>
      </c>
      <c r="F31" s="9">
        <v>2000</v>
      </c>
      <c r="G31" s="9"/>
      <c r="H31" s="9"/>
      <c r="I31" s="17">
        <v>20</v>
      </c>
      <c r="J31" s="41" t="s">
        <v>64</v>
      </c>
      <c r="K31" s="9">
        <v>300</v>
      </c>
      <c r="L31" s="5">
        <v>0.2</v>
      </c>
      <c r="M31" s="49">
        <v>60</v>
      </c>
      <c r="N31" s="4">
        <f>F31+'10 Credit min'!D31</f>
        <v>3000</v>
      </c>
      <c r="O31" s="4"/>
      <c r="P31" s="4"/>
      <c r="Q31" s="41">
        <f>I31+'10 Credit min'!F31</f>
        <v>30</v>
      </c>
      <c r="R31" s="41" t="s">
        <v>67</v>
      </c>
      <c r="S31" s="9">
        <v>400</v>
      </c>
      <c r="T31" s="5">
        <v>0.2</v>
      </c>
      <c r="U31" s="49">
        <v>80</v>
      </c>
      <c r="V31" s="4">
        <f>N31+'10 Credit min'!D31</f>
        <v>4000</v>
      </c>
      <c r="W31" s="4"/>
      <c r="X31" s="4"/>
      <c r="Y31" s="41">
        <f>Q31+'10 Credit min'!F31</f>
        <v>40</v>
      </c>
      <c r="Z31" s="41" t="s">
        <v>70</v>
      </c>
      <c r="AA31" s="9">
        <v>500</v>
      </c>
      <c r="AB31" s="5">
        <v>0.2</v>
      </c>
      <c r="AC31" s="49">
        <v>100</v>
      </c>
      <c r="AD31" s="4">
        <f>V31+'10 Credit min'!D31</f>
        <v>5000</v>
      </c>
      <c r="AE31" s="4"/>
      <c r="AF31" s="4"/>
      <c r="AG31" s="41">
        <f>Y31+'10 Credit min'!F31</f>
        <v>50</v>
      </c>
      <c r="AH31" s="41" t="s">
        <v>73</v>
      </c>
      <c r="AI31" s="9">
        <v>600</v>
      </c>
      <c r="AJ31" s="5">
        <v>0.2</v>
      </c>
      <c r="AK31" s="49">
        <v>120</v>
      </c>
      <c r="AL31" s="4">
        <f>AD31+'10 Credit min'!D31</f>
        <v>6000</v>
      </c>
      <c r="AM31" s="4"/>
      <c r="AN31" s="4"/>
      <c r="AO31" s="41">
        <f>AG31+'10 Credit min'!F31</f>
        <v>60</v>
      </c>
    </row>
    <row r="32" spans="1:41">
      <c r="A32" s="14" t="s">
        <v>100</v>
      </c>
      <c r="B32" s="4" t="s">
        <v>26</v>
      </c>
      <c r="C32" s="4">
        <v>200</v>
      </c>
      <c r="D32" s="5">
        <v>0.2</v>
      </c>
      <c r="E32" s="49">
        <v>40</v>
      </c>
      <c r="F32" s="9">
        <v>800</v>
      </c>
      <c r="G32" s="9"/>
      <c r="H32" s="9"/>
      <c r="I32" s="17" t="s">
        <v>148</v>
      </c>
      <c r="J32" s="41" t="s">
        <v>64</v>
      </c>
      <c r="K32" s="9">
        <v>300</v>
      </c>
      <c r="L32" s="5">
        <v>0.2</v>
      </c>
      <c r="M32" s="49">
        <v>60</v>
      </c>
      <c r="N32" s="4">
        <f>F32+'10 Credit min'!D32</f>
        <v>1200</v>
      </c>
      <c r="O32" s="4"/>
      <c r="P32" s="4"/>
      <c r="Q32" s="41">
        <f>I32+'10 Credit min'!F32</f>
        <v>12</v>
      </c>
      <c r="R32" s="41" t="s">
        <v>67</v>
      </c>
      <c r="S32" s="9">
        <v>400</v>
      </c>
      <c r="T32" s="5">
        <v>0.2</v>
      </c>
      <c r="U32" s="49">
        <v>80</v>
      </c>
      <c r="V32" s="4">
        <f>N32+'10 Credit min'!D32</f>
        <v>1600</v>
      </c>
      <c r="W32" s="4"/>
      <c r="X32" s="4"/>
      <c r="Y32" s="41">
        <f>Q32+'10 Credit min'!F32</f>
        <v>16</v>
      </c>
      <c r="Z32" s="41" t="s">
        <v>70</v>
      </c>
      <c r="AA32" s="9">
        <v>500</v>
      </c>
      <c r="AB32" s="5">
        <v>0.2</v>
      </c>
      <c r="AC32" s="49">
        <v>100</v>
      </c>
      <c r="AD32" s="4">
        <f>V32+'10 Credit min'!D32</f>
        <v>2000</v>
      </c>
      <c r="AE32" s="4"/>
      <c r="AF32" s="4"/>
      <c r="AG32" s="41">
        <f>Y32+'10 Credit min'!F32</f>
        <v>20</v>
      </c>
      <c r="AH32" s="41" t="s">
        <v>73</v>
      </c>
      <c r="AI32" s="9">
        <v>600</v>
      </c>
      <c r="AJ32" s="5">
        <v>0.2</v>
      </c>
      <c r="AK32" s="49">
        <v>120</v>
      </c>
      <c r="AL32" s="4">
        <f>AD32+'10 Credit min'!D32</f>
        <v>2400</v>
      </c>
      <c r="AM32" s="4"/>
      <c r="AN32" s="4"/>
      <c r="AO32" s="41">
        <f>AG32+'10 Credit min'!F32</f>
        <v>24</v>
      </c>
    </row>
    <row r="33" spans="1:41">
      <c r="A33" s="14" t="s">
        <v>101</v>
      </c>
      <c r="B33" s="4" t="s">
        <v>26</v>
      </c>
      <c r="C33" s="4">
        <v>200</v>
      </c>
      <c r="D33" s="5">
        <v>0.2</v>
      </c>
      <c r="E33" s="49">
        <v>40</v>
      </c>
      <c r="F33" s="9"/>
      <c r="G33" s="9"/>
      <c r="H33" s="9">
        <v>20</v>
      </c>
      <c r="I33" s="17" t="s">
        <v>155</v>
      </c>
      <c r="J33" s="41" t="s">
        <v>64</v>
      </c>
      <c r="K33" s="9">
        <v>300</v>
      </c>
      <c r="L33" s="5">
        <v>0.2</v>
      </c>
      <c r="M33" s="49">
        <v>60</v>
      </c>
      <c r="N33" s="4"/>
      <c r="O33" s="4"/>
      <c r="P33" s="4">
        <f>H33+'10 Credit min'!E33</f>
        <v>30</v>
      </c>
      <c r="Q33" s="41">
        <f>I33+'10 Credit min'!F33</f>
        <v>3</v>
      </c>
      <c r="R33" s="41" t="s">
        <v>67</v>
      </c>
      <c r="S33" s="9">
        <v>400</v>
      </c>
      <c r="T33" s="5">
        <v>0.2</v>
      </c>
      <c r="U33" s="49">
        <v>80</v>
      </c>
      <c r="V33" s="4"/>
      <c r="W33" s="4"/>
      <c r="X33" s="4">
        <f>P33+'10 Credit min'!E33</f>
        <v>40</v>
      </c>
      <c r="Y33" s="41">
        <f>Q33+'10 Credit min'!F33</f>
        <v>4</v>
      </c>
      <c r="Z33" s="41" t="s">
        <v>70</v>
      </c>
      <c r="AA33" s="9">
        <v>500</v>
      </c>
      <c r="AB33" s="5">
        <v>0.2</v>
      </c>
      <c r="AC33" s="49">
        <v>100</v>
      </c>
      <c r="AD33" s="4"/>
      <c r="AE33" s="4"/>
      <c r="AF33" s="4">
        <f>X33+'10 Credit min'!E33</f>
        <v>50</v>
      </c>
      <c r="AG33" s="41">
        <f>Y33+'10 Credit min'!F33</f>
        <v>5</v>
      </c>
      <c r="AH33" s="41" t="s">
        <v>73</v>
      </c>
      <c r="AI33" s="9">
        <v>600</v>
      </c>
      <c r="AJ33" s="5">
        <v>0.2</v>
      </c>
      <c r="AK33" s="49">
        <v>120</v>
      </c>
      <c r="AL33" s="4"/>
      <c r="AM33" s="4"/>
      <c r="AN33" s="4">
        <f>AF33+'10 Credit min'!E33</f>
        <v>60</v>
      </c>
      <c r="AO33" s="41">
        <f>AG33+'10 Credit min'!F33</f>
        <v>6</v>
      </c>
    </row>
    <row r="34" spans="1:41">
      <c r="A34" s="14" t="s">
        <v>36</v>
      </c>
      <c r="B34" s="4" t="s">
        <v>26</v>
      </c>
      <c r="C34" s="4">
        <v>200</v>
      </c>
      <c r="D34" s="5">
        <v>0.2</v>
      </c>
      <c r="E34" s="49">
        <v>40</v>
      </c>
      <c r="F34" s="9"/>
      <c r="G34" s="9"/>
      <c r="H34" s="9">
        <v>10</v>
      </c>
      <c r="I34" s="17" t="s">
        <v>156</v>
      </c>
      <c r="J34" s="41" t="s">
        <v>64</v>
      </c>
      <c r="K34" s="9">
        <v>300</v>
      </c>
      <c r="L34" s="5">
        <v>0.2</v>
      </c>
      <c r="M34" s="49">
        <v>60</v>
      </c>
      <c r="N34" s="4"/>
      <c r="O34" s="4"/>
      <c r="P34" s="4">
        <f>H34+'10 Credit min'!E34</f>
        <v>15</v>
      </c>
      <c r="Q34" s="41">
        <f>I34+'10 Credit min'!F34</f>
        <v>1.5</v>
      </c>
      <c r="R34" s="41" t="s">
        <v>67</v>
      </c>
      <c r="S34" s="9">
        <v>400</v>
      </c>
      <c r="T34" s="5">
        <v>0.2</v>
      </c>
      <c r="U34" s="49">
        <v>80</v>
      </c>
      <c r="V34" s="4"/>
      <c r="W34" s="4"/>
      <c r="X34" s="4">
        <f>P34+'10 Credit min'!E34</f>
        <v>20</v>
      </c>
      <c r="Y34" s="41">
        <f>Q34+'10 Credit min'!F34</f>
        <v>2</v>
      </c>
      <c r="Z34" s="41" t="s">
        <v>70</v>
      </c>
      <c r="AA34" s="9">
        <v>500</v>
      </c>
      <c r="AB34" s="5">
        <v>0.2</v>
      </c>
      <c r="AC34" s="49">
        <v>100</v>
      </c>
      <c r="AD34" s="4"/>
      <c r="AE34" s="4"/>
      <c r="AF34" s="4">
        <f>X34+'10 Credit min'!E34</f>
        <v>25</v>
      </c>
      <c r="AG34" s="41">
        <f>Y34+'10 Credit min'!F34</f>
        <v>2.5</v>
      </c>
      <c r="AH34" s="41" t="s">
        <v>73</v>
      </c>
      <c r="AI34" s="9">
        <v>600</v>
      </c>
      <c r="AJ34" s="5">
        <v>0.2</v>
      </c>
      <c r="AK34" s="49">
        <v>120</v>
      </c>
      <c r="AL34" s="4"/>
      <c r="AM34" s="4"/>
      <c r="AN34" s="4">
        <f>AF34+'10 Credit min'!E34</f>
        <v>30</v>
      </c>
      <c r="AO34" s="41">
        <f>AG34+'10 Credit min'!F34</f>
        <v>3</v>
      </c>
    </row>
    <row r="35" spans="1:41">
      <c r="A35" s="14" t="s">
        <v>102</v>
      </c>
      <c r="B35" s="4" t="s">
        <v>26</v>
      </c>
      <c r="C35" s="4">
        <v>200</v>
      </c>
      <c r="D35" s="5">
        <v>0.2</v>
      </c>
      <c r="E35" s="49">
        <v>40</v>
      </c>
      <c r="F35" s="9">
        <v>750</v>
      </c>
      <c r="G35" s="9"/>
      <c r="H35" s="9"/>
      <c r="I35" s="17" t="s">
        <v>147</v>
      </c>
      <c r="J35" s="41" t="s">
        <v>64</v>
      </c>
      <c r="K35" s="9">
        <v>300</v>
      </c>
      <c r="L35" s="5">
        <v>0.2</v>
      </c>
      <c r="M35" s="49">
        <v>60</v>
      </c>
      <c r="N35" s="4">
        <f>F35+'10 Credit min'!D35</f>
        <v>1125</v>
      </c>
      <c r="O35" s="4"/>
      <c r="P35" s="4"/>
      <c r="Q35" s="41">
        <f>I35+'10 Credit min'!F35</f>
        <v>11.25</v>
      </c>
      <c r="R35" s="41" t="s">
        <v>67</v>
      </c>
      <c r="S35" s="9">
        <v>400</v>
      </c>
      <c r="T35" s="5">
        <v>0.2</v>
      </c>
      <c r="U35" s="49">
        <v>80</v>
      </c>
      <c r="V35" s="4">
        <f>N35+'10 Credit min'!D35</f>
        <v>1500</v>
      </c>
      <c r="W35" s="4"/>
      <c r="X35" s="4"/>
      <c r="Y35" s="41">
        <f>Q35+'10 Credit min'!F35</f>
        <v>15</v>
      </c>
      <c r="Z35" s="41" t="s">
        <v>70</v>
      </c>
      <c r="AA35" s="9">
        <v>500</v>
      </c>
      <c r="AB35" s="5">
        <v>0.2</v>
      </c>
      <c r="AC35" s="49">
        <v>100</v>
      </c>
      <c r="AD35" s="4">
        <f>V35+'10 Credit min'!D35</f>
        <v>1875</v>
      </c>
      <c r="AE35" s="4"/>
      <c r="AF35" s="4"/>
      <c r="AG35" s="41">
        <f>Y35+'10 Credit min'!F35</f>
        <v>18.75</v>
      </c>
      <c r="AH35" s="41" t="s">
        <v>73</v>
      </c>
      <c r="AI35" s="9">
        <v>600</v>
      </c>
      <c r="AJ35" s="5">
        <v>0.2</v>
      </c>
      <c r="AK35" s="49">
        <v>120</v>
      </c>
      <c r="AL35" s="4">
        <f>AD35+'10 Credit min'!D35</f>
        <v>2250</v>
      </c>
      <c r="AM35" s="4"/>
      <c r="AN35" s="4"/>
      <c r="AO35" s="41">
        <f>AG35+'10 Credit min'!F35</f>
        <v>22.5</v>
      </c>
    </row>
    <row r="36" spans="1:41">
      <c r="A36" s="14" t="s">
        <v>103</v>
      </c>
      <c r="B36" s="4" t="s">
        <v>26</v>
      </c>
      <c r="C36" s="4">
        <v>200</v>
      </c>
      <c r="D36" s="5">
        <v>0.2</v>
      </c>
      <c r="E36" s="49">
        <v>40</v>
      </c>
      <c r="F36" s="9">
        <v>500</v>
      </c>
      <c r="G36" s="9"/>
      <c r="H36" s="9"/>
      <c r="I36" s="17" t="s">
        <v>145</v>
      </c>
      <c r="J36" s="41" t="s">
        <v>64</v>
      </c>
      <c r="K36" s="9">
        <v>300</v>
      </c>
      <c r="L36" s="5">
        <v>0.2</v>
      </c>
      <c r="M36" s="49">
        <v>60</v>
      </c>
      <c r="N36" s="4">
        <f>F36+'10 Credit min'!D36</f>
        <v>750</v>
      </c>
      <c r="O36" s="4"/>
      <c r="P36" s="4"/>
      <c r="Q36" s="41">
        <f>I36+'10 Credit min'!F36</f>
        <v>7.5</v>
      </c>
      <c r="R36" s="41" t="s">
        <v>67</v>
      </c>
      <c r="S36" s="9">
        <v>400</v>
      </c>
      <c r="T36" s="5">
        <v>0.2</v>
      </c>
      <c r="U36" s="49">
        <v>80</v>
      </c>
      <c r="V36" s="4">
        <f>N36+'10 Credit min'!D36</f>
        <v>1000</v>
      </c>
      <c r="W36" s="4"/>
      <c r="X36" s="4"/>
      <c r="Y36" s="41">
        <f>Q36+'10 Credit min'!F36</f>
        <v>10</v>
      </c>
      <c r="Z36" s="41" t="s">
        <v>70</v>
      </c>
      <c r="AA36" s="9">
        <v>500</v>
      </c>
      <c r="AB36" s="5">
        <v>0.2</v>
      </c>
      <c r="AC36" s="49">
        <v>100</v>
      </c>
      <c r="AD36" s="4">
        <f>V36+'10 Credit min'!D36</f>
        <v>1250</v>
      </c>
      <c r="AE36" s="4"/>
      <c r="AF36" s="4"/>
      <c r="AG36" s="41">
        <f>Y36+'10 Credit min'!F36</f>
        <v>12.5</v>
      </c>
      <c r="AH36" s="41" t="s">
        <v>73</v>
      </c>
      <c r="AI36" s="9">
        <v>600</v>
      </c>
      <c r="AJ36" s="5">
        <v>0.2</v>
      </c>
      <c r="AK36" s="49">
        <v>120</v>
      </c>
      <c r="AL36" s="4">
        <f>AD36+'10 Credit min'!D36</f>
        <v>1500</v>
      </c>
      <c r="AM36" s="4"/>
      <c r="AN36" s="4"/>
      <c r="AO36" s="41">
        <f>AG36+'10 Credit min'!F36</f>
        <v>15</v>
      </c>
    </row>
    <row r="37" spans="1:41">
      <c r="A37" s="14" t="s">
        <v>104</v>
      </c>
      <c r="B37" s="4" t="s">
        <v>26</v>
      </c>
      <c r="C37" s="4">
        <v>200</v>
      </c>
      <c r="D37" s="5">
        <v>0.2</v>
      </c>
      <c r="E37" s="49">
        <v>40</v>
      </c>
      <c r="F37" s="9">
        <v>1000</v>
      </c>
      <c r="G37" s="9"/>
      <c r="H37" s="9"/>
      <c r="I37" s="17" t="s">
        <v>151</v>
      </c>
      <c r="J37" s="41" t="s">
        <v>64</v>
      </c>
      <c r="K37" s="9">
        <v>300</v>
      </c>
      <c r="L37" s="5">
        <v>0.2</v>
      </c>
      <c r="M37" s="49">
        <v>60</v>
      </c>
      <c r="N37" s="4">
        <f>F37+'10 Credit min'!D37</f>
        <v>1500</v>
      </c>
      <c r="O37" s="4"/>
      <c r="P37" s="4"/>
      <c r="Q37" s="41">
        <f>I37+'10 Credit min'!F37</f>
        <v>15</v>
      </c>
      <c r="R37" s="41" t="s">
        <v>67</v>
      </c>
      <c r="S37" s="9">
        <v>400</v>
      </c>
      <c r="T37" s="5">
        <v>0.2</v>
      </c>
      <c r="U37" s="49">
        <v>80</v>
      </c>
      <c r="V37" s="4">
        <f>N37+'10 Credit min'!D37</f>
        <v>2000</v>
      </c>
      <c r="W37" s="4"/>
      <c r="X37" s="4"/>
      <c r="Y37" s="41">
        <f>Q37+'10 Credit min'!F37</f>
        <v>20</v>
      </c>
      <c r="Z37" s="41" t="s">
        <v>70</v>
      </c>
      <c r="AA37" s="9">
        <v>500</v>
      </c>
      <c r="AB37" s="5">
        <v>0.2</v>
      </c>
      <c r="AC37" s="49">
        <v>100</v>
      </c>
      <c r="AD37" s="4">
        <f>V37+'10 Credit min'!D37</f>
        <v>2500</v>
      </c>
      <c r="AE37" s="4"/>
      <c r="AF37" s="4"/>
      <c r="AG37" s="41">
        <f>Y37+'10 Credit min'!F37</f>
        <v>25</v>
      </c>
      <c r="AH37" s="41" t="s">
        <v>73</v>
      </c>
      <c r="AI37" s="9">
        <v>600</v>
      </c>
      <c r="AJ37" s="5">
        <v>0.2</v>
      </c>
      <c r="AK37" s="49">
        <v>120</v>
      </c>
      <c r="AL37" s="4">
        <f>AD37+'10 Credit min'!D37</f>
        <v>3000</v>
      </c>
      <c r="AM37" s="4"/>
      <c r="AN37" s="4"/>
      <c r="AO37" s="41">
        <f>AG37+'10 Credit min'!F37</f>
        <v>30</v>
      </c>
    </row>
    <row r="38" spans="1:41">
      <c r="A38" s="14" t="s">
        <v>105</v>
      </c>
      <c r="B38" s="4" t="s">
        <v>26</v>
      </c>
      <c r="C38" s="4">
        <v>200</v>
      </c>
      <c r="D38" s="5">
        <v>0.2</v>
      </c>
      <c r="E38" s="49">
        <v>40</v>
      </c>
      <c r="F38" s="9">
        <v>3000</v>
      </c>
      <c r="G38" s="9"/>
      <c r="H38" s="9"/>
      <c r="I38" s="17" t="s">
        <v>157</v>
      </c>
      <c r="J38" s="41" t="s">
        <v>64</v>
      </c>
      <c r="K38" s="9">
        <v>300</v>
      </c>
      <c r="L38" s="5">
        <v>0.2</v>
      </c>
      <c r="M38" s="49">
        <v>60</v>
      </c>
      <c r="N38" s="4">
        <f>F38+'10 Credit min'!D38</f>
        <v>4500</v>
      </c>
      <c r="O38" s="4"/>
      <c r="P38" s="4"/>
      <c r="Q38" s="41">
        <f>I38+'10 Credit min'!F38</f>
        <v>45</v>
      </c>
      <c r="R38" s="41" t="s">
        <v>67</v>
      </c>
      <c r="S38" s="9">
        <v>400</v>
      </c>
      <c r="T38" s="5">
        <v>0.2</v>
      </c>
      <c r="U38" s="49">
        <v>80</v>
      </c>
      <c r="V38" s="4">
        <f>N38+'10 Credit min'!D38</f>
        <v>6000</v>
      </c>
      <c r="W38" s="4"/>
      <c r="X38" s="4"/>
      <c r="Y38" s="41">
        <f>Q38+'10 Credit min'!F38</f>
        <v>60</v>
      </c>
      <c r="Z38" s="41" t="s">
        <v>70</v>
      </c>
      <c r="AA38" s="9">
        <v>500</v>
      </c>
      <c r="AB38" s="5">
        <v>0.2</v>
      </c>
      <c r="AC38" s="49">
        <v>100</v>
      </c>
      <c r="AD38" s="4">
        <f>V38+'10 Credit min'!D38</f>
        <v>7500</v>
      </c>
      <c r="AE38" s="4"/>
      <c r="AF38" s="4"/>
      <c r="AG38" s="41">
        <f>Y38+'10 Credit min'!F38</f>
        <v>75</v>
      </c>
      <c r="AH38" s="41" t="s">
        <v>73</v>
      </c>
      <c r="AI38" s="9">
        <v>600</v>
      </c>
      <c r="AJ38" s="5">
        <v>0.2</v>
      </c>
      <c r="AK38" s="49">
        <v>120</v>
      </c>
      <c r="AL38" s="4">
        <f>AD38+'10 Credit min'!D38</f>
        <v>9000</v>
      </c>
      <c r="AM38" s="4"/>
      <c r="AN38" s="4"/>
      <c r="AO38" s="41">
        <f>AG38+'10 Credit min'!F38</f>
        <v>90</v>
      </c>
    </row>
    <row r="39" spans="1:41">
      <c r="A39" s="14" t="s">
        <v>106</v>
      </c>
      <c r="B39" s="4" t="s">
        <v>26</v>
      </c>
      <c r="C39" s="4">
        <v>200</v>
      </c>
      <c r="D39" s="5">
        <v>0.2</v>
      </c>
      <c r="E39" s="49">
        <v>40</v>
      </c>
      <c r="F39" s="9">
        <v>750</v>
      </c>
      <c r="G39" s="9"/>
      <c r="H39" s="9">
        <v>15</v>
      </c>
      <c r="I39" s="17">
        <v>7.5</v>
      </c>
      <c r="J39" s="41" t="s">
        <v>64</v>
      </c>
      <c r="K39" s="9">
        <v>300</v>
      </c>
      <c r="L39" s="5">
        <v>0.2</v>
      </c>
      <c r="M39" s="49">
        <v>60</v>
      </c>
      <c r="N39" s="4">
        <f>F39+'10 Credit min'!D39</f>
        <v>1125</v>
      </c>
      <c r="O39" s="4"/>
      <c r="P39" s="4">
        <f>H39+'10 Credit min'!E39</f>
        <v>22.5</v>
      </c>
      <c r="Q39" s="41">
        <f>I39+'10 Credit min'!F39</f>
        <v>15</v>
      </c>
      <c r="R39" s="41" t="s">
        <v>67</v>
      </c>
      <c r="S39" s="9">
        <v>400</v>
      </c>
      <c r="T39" s="5">
        <v>0.2</v>
      </c>
      <c r="U39" s="49">
        <v>80</v>
      </c>
      <c r="V39" s="4">
        <f>N39+'10 Credit min'!D39</f>
        <v>1500</v>
      </c>
      <c r="W39" s="4"/>
      <c r="X39" s="4">
        <f>P39+'10 Credit min'!E39</f>
        <v>30</v>
      </c>
      <c r="Y39" s="41">
        <f>Q39+'10 Credit min'!F39</f>
        <v>22.5</v>
      </c>
      <c r="Z39" s="41" t="s">
        <v>70</v>
      </c>
      <c r="AA39" s="9">
        <v>500</v>
      </c>
      <c r="AB39" s="5">
        <v>0.2</v>
      </c>
      <c r="AC39" s="49">
        <v>100</v>
      </c>
      <c r="AD39" s="4">
        <f>V39+'10 Credit min'!D39</f>
        <v>1875</v>
      </c>
      <c r="AE39" s="4"/>
      <c r="AF39" s="4">
        <f>X39+'10 Credit min'!E39</f>
        <v>37.5</v>
      </c>
      <c r="AG39" s="41">
        <f>Y39+'10 Credit min'!F39</f>
        <v>30</v>
      </c>
      <c r="AH39" s="41" t="s">
        <v>73</v>
      </c>
      <c r="AI39" s="9">
        <v>600</v>
      </c>
      <c r="AJ39" s="5">
        <v>0.2</v>
      </c>
      <c r="AK39" s="49">
        <v>120</v>
      </c>
      <c r="AL39" s="4">
        <f>AD39+'10 Credit min'!D39</f>
        <v>2250</v>
      </c>
      <c r="AM39" s="4"/>
      <c r="AN39" s="4">
        <f>AF39+'10 Credit min'!E39</f>
        <v>45</v>
      </c>
      <c r="AO39" s="41">
        <f>AG39+'10 Credit min'!F39</f>
        <v>37.5</v>
      </c>
    </row>
    <row r="40" spans="1:41">
      <c r="A40" s="14" t="s">
        <v>107</v>
      </c>
      <c r="B40" s="4" t="s">
        <v>26</v>
      </c>
      <c r="C40" s="4">
        <v>200</v>
      </c>
      <c r="D40" s="5">
        <v>0.2</v>
      </c>
      <c r="E40" s="49">
        <v>40</v>
      </c>
      <c r="F40" s="9">
        <v>1000</v>
      </c>
      <c r="G40" s="9"/>
      <c r="H40" s="9">
        <v>60</v>
      </c>
      <c r="I40" s="17">
        <v>10</v>
      </c>
      <c r="J40" s="41" t="s">
        <v>64</v>
      </c>
      <c r="K40" s="9">
        <v>300</v>
      </c>
      <c r="L40" s="5">
        <v>0.2</v>
      </c>
      <c r="M40" s="49">
        <v>60</v>
      </c>
      <c r="N40" s="4">
        <f>F40+'10 Credit min'!D40</f>
        <v>1500</v>
      </c>
      <c r="O40" s="4"/>
      <c r="P40" s="4">
        <f>H40+'10 Credit min'!E40</f>
        <v>90</v>
      </c>
      <c r="Q40" s="41">
        <f>I40+'10 Credit min'!F40</f>
        <v>15</v>
      </c>
      <c r="R40" s="41" t="s">
        <v>67</v>
      </c>
      <c r="S40" s="9">
        <v>400</v>
      </c>
      <c r="T40" s="5">
        <v>0.2</v>
      </c>
      <c r="U40" s="49">
        <v>80</v>
      </c>
      <c r="V40" s="4">
        <f>N40+'10 Credit min'!D40</f>
        <v>2000</v>
      </c>
      <c r="W40" s="4"/>
      <c r="X40" s="4">
        <f>P40+'10 Credit min'!E40</f>
        <v>120</v>
      </c>
      <c r="Y40" s="41">
        <f>Q40+'10 Credit min'!F40</f>
        <v>20</v>
      </c>
      <c r="Z40" s="41" t="s">
        <v>70</v>
      </c>
      <c r="AA40" s="9">
        <v>500</v>
      </c>
      <c r="AB40" s="5">
        <v>0.2</v>
      </c>
      <c r="AC40" s="49">
        <v>100</v>
      </c>
      <c r="AD40" s="4">
        <f>V40+'10 Credit min'!D40</f>
        <v>2500</v>
      </c>
      <c r="AE40" s="4"/>
      <c r="AF40" s="4">
        <f>X40+'10 Credit min'!E40</f>
        <v>150</v>
      </c>
      <c r="AG40" s="41">
        <f>Y40+'10 Credit min'!F40</f>
        <v>25</v>
      </c>
      <c r="AH40" s="41" t="s">
        <v>73</v>
      </c>
      <c r="AI40" s="9">
        <v>600</v>
      </c>
      <c r="AJ40" s="5">
        <v>0.2</v>
      </c>
      <c r="AK40" s="49">
        <v>120</v>
      </c>
      <c r="AL40" s="4">
        <f>AD40+'10 Credit min'!D40</f>
        <v>3000</v>
      </c>
      <c r="AM40" s="4"/>
      <c r="AN40" s="4">
        <f>AF40+'10 Credit min'!E40</f>
        <v>180</v>
      </c>
      <c r="AO40" s="41">
        <f>AG40+'10 Credit min'!F40</f>
        <v>30</v>
      </c>
    </row>
    <row r="41" spans="1:41">
      <c r="A41" s="14" t="s">
        <v>108</v>
      </c>
      <c r="B41" s="4" t="s">
        <v>26</v>
      </c>
      <c r="C41" s="4">
        <v>200</v>
      </c>
      <c r="D41" s="5">
        <v>0.2</v>
      </c>
      <c r="E41" s="49">
        <v>40</v>
      </c>
      <c r="F41" s="9">
        <v>1000</v>
      </c>
      <c r="G41" s="9"/>
      <c r="H41" s="9">
        <v>60</v>
      </c>
      <c r="I41" s="17" t="s">
        <v>151</v>
      </c>
      <c r="J41" s="41" t="s">
        <v>64</v>
      </c>
      <c r="K41" s="9">
        <v>300</v>
      </c>
      <c r="L41" s="5">
        <v>0.2</v>
      </c>
      <c r="M41" s="49">
        <v>60</v>
      </c>
      <c r="N41" s="4">
        <f>F41+'10 Credit min'!D41</f>
        <v>1500</v>
      </c>
      <c r="O41" s="4"/>
      <c r="P41" s="4">
        <f>H41+'10 Credit min'!E41</f>
        <v>90</v>
      </c>
      <c r="Q41" s="41">
        <f>I41+'10 Credit min'!F41</f>
        <v>15</v>
      </c>
      <c r="R41" s="41" t="s">
        <v>67</v>
      </c>
      <c r="S41" s="9">
        <v>400</v>
      </c>
      <c r="T41" s="5">
        <v>0.2</v>
      </c>
      <c r="U41" s="49">
        <v>80</v>
      </c>
      <c r="V41" s="4">
        <f>N41+'10 Credit min'!D41</f>
        <v>2000</v>
      </c>
      <c r="W41" s="4"/>
      <c r="X41" s="4">
        <f>P41+'10 Credit min'!E41</f>
        <v>120</v>
      </c>
      <c r="Y41" s="41">
        <f>Q41+'10 Credit min'!F41</f>
        <v>20</v>
      </c>
      <c r="Z41" s="41" t="s">
        <v>70</v>
      </c>
      <c r="AA41" s="9">
        <v>500</v>
      </c>
      <c r="AB41" s="5">
        <v>0.2</v>
      </c>
      <c r="AC41" s="49">
        <v>100</v>
      </c>
      <c r="AD41" s="4">
        <f>V41+'10 Credit min'!D41</f>
        <v>2500</v>
      </c>
      <c r="AE41" s="4"/>
      <c r="AF41" s="4">
        <f>X41+'10 Credit min'!E41</f>
        <v>150</v>
      </c>
      <c r="AG41" s="41">
        <f>Y41+'10 Credit min'!F41</f>
        <v>25</v>
      </c>
      <c r="AH41" s="41" t="s">
        <v>73</v>
      </c>
      <c r="AI41" s="9">
        <v>600</v>
      </c>
      <c r="AJ41" s="5">
        <v>0.2</v>
      </c>
      <c r="AK41" s="49">
        <v>120</v>
      </c>
      <c r="AL41" s="4">
        <f>AD41+'10 Credit min'!D41</f>
        <v>3000</v>
      </c>
      <c r="AM41" s="4"/>
      <c r="AN41" s="4">
        <f>AF41+'10 Credit min'!E41</f>
        <v>180</v>
      </c>
      <c r="AO41" s="41">
        <f>AG41+'10 Credit min'!F41</f>
        <v>30</v>
      </c>
    </row>
    <row r="42" spans="1:41">
      <c r="A42" s="14" t="s">
        <v>109</v>
      </c>
      <c r="B42" s="4" t="s">
        <v>26</v>
      </c>
      <c r="C42" s="4">
        <v>200</v>
      </c>
      <c r="D42" s="5">
        <v>0.2</v>
      </c>
      <c r="E42" s="49">
        <v>40</v>
      </c>
      <c r="F42" s="9"/>
      <c r="G42" s="9"/>
      <c r="H42" s="9">
        <v>45</v>
      </c>
      <c r="I42" s="17">
        <v>4.5</v>
      </c>
      <c r="J42" s="41" t="s">
        <v>64</v>
      </c>
      <c r="K42" s="9">
        <v>300</v>
      </c>
      <c r="L42" s="5">
        <v>0.2</v>
      </c>
      <c r="M42" s="49">
        <v>60</v>
      </c>
      <c r="N42" s="4"/>
      <c r="O42" s="4"/>
      <c r="P42" s="4">
        <f>H42+'10 Credit min'!E42</f>
        <v>70</v>
      </c>
      <c r="Q42" s="41">
        <f>I42+'10 Credit min'!F42</f>
        <v>7</v>
      </c>
      <c r="R42" s="41" t="s">
        <v>67</v>
      </c>
      <c r="S42" s="9">
        <v>400</v>
      </c>
      <c r="T42" s="5">
        <v>0.2</v>
      </c>
      <c r="U42" s="49">
        <v>80</v>
      </c>
      <c r="V42" s="4"/>
      <c r="W42" s="4"/>
      <c r="X42" s="4">
        <f>P42+'10 Credit min'!E42</f>
        <v>95</v>
      </c>
      <c r="Y42" s="41">
        <f>Q42+'10 Credit min'!F42</f>
        <v>9.5</v>
      </c>
      <c r="Z42" s="41" t="s">
        <v>70</v>
      </c>
      <c r="AA42" s="9">
        <v>500</v>
      </c>
      <c r="AB42" s="5">
        <v>0.2</v>
      </c>
      <c r="AC42" s="49">
        <v>100</v>
      </c>
      <c r="AD42" s="4"/>
      <c r="AE42" s="4"/>
      <c r="AF42" s="4">
        <f>X42+'10 Credit min'!E42</f>
        <v>120</v>
      </c>
      <c r="AG42" s="41">
        <f>Y42+'10 Credit min'!F42</f>
        <v>12</v>
      </c>
      <c r="AH42" s="41" t="s">
        <v>73</v>
      </c>
      <c r="AI42" s="9">
        <v>600</v>
      </c>
      <c r="AJ42" s="5">
        <v>0.2</v>
      </c>
      <c r="AK42" s="49">
        <v>120</v>
      </c>
      <c r="AL42" s="4"/>
      <c r="AM42" s="4"/>
      <c r="AN42" s="4">
        <f>AF42+'10 Credit min'!E42</f>
        <v>145</v>
      </c>
      <c r="AO42" s="41">
        <f>AG42+'10 Credit min'!F42</f>
        <v>14.5</v>
      </c>
    </row>
  </sheetData>
  <sheetProtection algorithmName="SHA-512" hashValue="zH087ahL5HYsJl1vULmfL08kJJELbvVtgAvY8PAkWscLHGl9z1QiY3XbeIN4jze8hrwND8/KDn+9m1FHDy6syA==" saltValue="2KEPSL1ZtCiyt/g/1qYhFA==" spinCount="100000" sheet="1" objects="1" scenarios="1"/>
  <mergeCells count="5">
    <mergeCell ref="AH1:AO1"/>
    <mergeCell ref="Z1:AG1"/>
    <mergeCell ref="R1:Y1"/>
    <mergeCell ref="J1:Q1"/>
    <mergeCell ref="B1:I1"/>
  </mergeCells>
  <phoneticPr fontId="10"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7E82E-9923-4D35-BE36-46A338B8C403}">
  <dimension ref="A1:AJ42"/>
  <sheetViews>
    <sheetView zoomScale="90" zoomScaleNormal="90" workbookViewId="0">
      <pane xSplit="1" ySplit="2" topLeftCell="B14" activePane="bottomRight" state="frozen"/>
      <selection pane="bottomRight" activeCell="F19" sqref="F19"/>
      <selection pane="bottomLeft" activeCell="A3" sqref="A3"/>
      <selection pane="topRight" activeCell="B1" sqref="B1"/>
    </sheetView>
  </sheetViews>
  <sheetFormatPr defaultRowHeight="14.45"/>
  <cols>
    <col min="1" max="1" width="36.7109375" style="8" customWidth="1"/>
    <col min="2" max="3" width="10.7109375" style="8" customWidth="1"/>
    <col min="4" max="4" width="10.7109375" style="50" customWidth="1"/>
    <col min="5" max="6" width="11.7109375" style="15" customWidth="1"/>
    <col min="7" max="7" width="13.5703125" style="15" customWidth="1"/>
    <col min="8" max="8" width="10.7109375" style="20" customWidth="1"/>
    <col min="9" max="9" width="10.7109375" customWidth="1"/>
    <col min="10" max="10" width="10.7109375" style="8" customWidth="1"/>
    <col min="11" max="11" width="10.7109375" style="50" customWidth="1"/>
    <col min="12" max="13" width="10.7109375" style="15" customWidth="1"/>
    <col min="14" max="14" width="12.28515625" style="15" customWidth="1"/>
    <col min="15" max="15" width="10.7109375" style="39" customWidth="1"/>
    <col min="16" max="16" width="10.7109375" style="15" customWidth="1"/>
    <col min="17" max="17" width="10.7109375" style="8" customWidth="1"/>
    <col min="18" max="18" width="10.7109375" style="50" customWidth="1"/>
    <col min="19" max="20" width="10.7109375" style="15" customWidth="1"/>
    <col min="21" max="21" width="11.28515625" style="15" customWidth="1"/>
    <col min="22" max="22" width="10.7109375" style="39" customWidth="1"/>
    <col min="23" max="23" width="10.7109375" style="15" customWidth="1"/>
    <col min="24" max="24" width="10.7109375" style="8" customWidth="1"/>
    <col min="25" max="25" width="10.7109375" style="50" customWidth="1"/>
    <col min="26" max="27" width="10.7109375" style="15" customWidth="1"/>
    <col min="28" max="28" width="12.28515625" style="15" customWidth="1"/>
    <col min="29" max="29" width="10.7109375" style="39" customWidth="1"/>
    <col min="30" max="30" width="10.7109375" style="15" customWidth="1"/>
    <col min="31" max="31" width="10.7109375" style="8" customWidth="1"/>
    <col min="32" max="32" width="10.7109375" style="50" customWidth="1"/>
    <col min="33" max="34" width="10.7109375" style="15" customWidth="1"/>
    <col min="35" max="35" width="12.85546875" style="15" customWidth="1"/>
    <col min="36" max="36" width="10.7109375" style="39" customWidth="1"/>
  </cols>
  <sheetData>
    <row r="1" spans="1:36">
      <c r="A1" s="21"/>
      <c r="B1" s="95" t="s">
        <v>158</v>
      </c>
      <c r="C1" s="95"/>
      <c r="D1" s="95"/>
      <c r="E1" s="95"/>
      <c r="F1" s="95"/>
      <c r="G1" s="95"/>
      <c r="H1" s="95"/>
      <c r="I1" s="95" t="s">
        <v>159</v>
      </c>
      <c r="J1" s="95"/>
      <c r="K1" s="95"/>
      <c r="L1" s="95"/>
      <c r="M1" s="95"/>
      <c r="N1" s="95"/>
      <c r="O1" s="95"/>
      <c r="P1" s="95" t="s">
        <v>160</v>
      </c>
      <c r="Q1" s="95"/>
      <c r="R1" s="95"/>
      <c r="S1" s="95"/>
      <c r="T1" s="95"/>
      <c r="U1" s="95"/>
      <c r="V1" s="95"/>
      <c r="W1" s="95" t="s">
        <v>161</v>
      </c>
      <c r="X1" s="95"/>
      <c r="Y1" s="95"/>
      <c r="Z1" s="95"/>
      <c r="AA1" s="95"/>
      <c r="AB1" s="95"/>
      <c r="AC1" s="95"/>
      <c r="AD1" s="95" t="s">
        <v>162</v>
      </c>
      <c r="AE1" s="95"/>
      <c r="AF1" s="95"/>
      <c r="AG1" s="95"/>
      <c r="AH1" s="95"/>
      <c r="AI1" s="95"/>
      <c r="AJ1" s="95"/>
    </row>
    <row r="2" spans="1:36" ht="58.9" customHeight="1">
      <c r="A2" s="13" t="s">
        <v>135</v>
      </c>
      <c r="B2" s="12" t="s">
        <v>137</v>
      </c>
      <c r="C2" s="12" t="s">
        <v>138</v>
      </c>
      <c r="D2" s="48" t="s">
        <v>139</v>
      </c>
      <c r="E2" s="12" t="s">
        <v>140</v>
      </c>
      <c r="F2" s="12" t="s">
        <v>141</v>
      </c>
      <c r="G2" s="12" t="s">
        <v>142</v>
      </c>
      <c r="H2" s="12" t="s">
        <v>143</v>
      </c>
      <c r="I2" s="12" t="s">
        <v>137</v>
      </c>
      <c r="J2" s="12" t="s">
        <v>138</v>
      </c>
      <c r="K2" s="48" t="s">
        <v>139</v>
      </c>
      <c r="L2" s="12" t="s">
        <v>140</v>
      </c>
      <c r="M2" s="12" t="s">
        <v>141</v>
      </c>
      <c r="N2" s="12" t="s">
        <v>142</v>
      </c>
      <c r="O2" s="23" t="s">
        <v>143</v>
      </c>
      <c r="P2" s="12" t="s">
        <v>137</v>
      </c>
      <c r="Q2" s="12" t="s">
        <v>138</v>
      </c>
      <c r="R2" s="48" t="s">
        <v>139</v>
      </c>
      <c r="S2" s="12" t="s">
        <v>140</v>
      </c>
      <c r="T2" s="12" t="s">
        <v>141</v>
      </c>
      <c r="U2" s="12" t="s">
        <v>142</v>
      </c>
      <c r="V2" s="23" t="s">
        <v>143</v>
      </c>
      <c r="W2" s="12" t="s">
        <v>137</v>
      </c>
      <c r="X2" s="12" t="s">
        <v>138</v>
      </c>
      <c r="Y2" s="48" t="s">
        <v>139</v>
      </c>
      <c r="Z2" s="12" t="s">
        <v>140</v>
      </c>
      <c r="AA2" s="12" t="s">
        <v>141</v>
      </c>
      <c r="AB2" s="12" t="s">
        <v>142</v>
      </c>
      <c r="AC2" s="23" t="s">
        <v>143</v>
      </c>
      <c r="AD2" s="12" t="s">
        <v>137</v>
      </c>
      <c r="AE2" s="12" t="s">
        <v>138</v>
      </c>
      <c r="AF2" s="48" t="s">
        <v>139</v>
      </c>
      <c r="AG2" s="12" t="s">
        <v>140</v>
      </c>
      <c r="AH2" s="12" t="s">
        <v>141</v>
      </c>
      <c r="AI2" s="12" t="s">
        <v>142</v>
      </c>
      <c r="AJ2" s="23" t="s">
        <v>143</v>
      </c>
    </row>
    <row r="3" spans="1:36">
      <c r="A3" s="14" t="s">
        <v>63</v>
      </c>
      <c r="B3" s="4">
        <v>200</v>
      </c>
      <c r="C3" s="5">
        <v>0.2</v>
      </c>
      <c r="D3" s="49">
        <v>40</v>
      </c>
      <c r="E3" s="4">
        <v>500</v>
      </c>
      <c r="F3" s="4">
        <v>1</v>
      </c>
      <c r="G3" s="4"/>
      <c r="H3" s="19">
        <v>5</v>
      </c>
      <c r="I3" s="4">
        <v>300</v>
      </c>
      <c r="J3" s="5">
        <v>0.2</v>
      </c>
      <c r="K3" s="49">
        <v>60</v>
      </c>
      <c r="L3" s="4">
        <f>E3+'10 Credit min'!I3</f>
        <v>750</v>
      </c>
      <c r="M3" s="4">
        <v>1</v>
      </c>
      <c r="N3" s="4"/>
      <c r="O3" s="4">
        <f>H3+'10 Credit min'!K3</f>
        <v>7.5</v>
      </c>
      <c r="P3" s="4">
        <v>400</v>
      </c>
      <c r="Q3" s="5">
        <v>0.2</v>
      </c>
      <c r="R3" s="49">
        <v>80</v>
      </c>
      <c r="S3" s="4">
        <f>L3+'10 Credit min'!I3</f>
        <v>1000</v>
      </c>
      <c r="T3" s="4">
        <v>2</v>
      </c>
      <c r="U3" s="4"/>
      <c r="V3" s="4">
        <f>O3+'10 Credit min'!K3</f>
        <v>10</v>
      </c>
      <c r="W3" s="4">
        <v>500</v>
      </c>
      <c r="X3" s="5">
        <v>0.2</v>
      </c>
      <c r="Y3" s="49">
        <v>100</v>
      </c>
      <c r="Z3" s="4">
        <f>S3+'10 Credit min'!I3</f>
        <v>1250</v>
      </c>
      <c r="AA3" s="4">
        <v>3</v>
      </c>
      <c r="AB3" s="4"/>
      <c r="AC3" s="4">
        <f>V3+'10 Credit min'!K3</f>
        <v>12.5</v>
      </c>
      <c r="AD3" s="4">
        <v>600</v>
      </c>
      <c r="AE3" s="5">
        <v>0.2</v>
      </c>
      <c r="AF3" s="49">
        <v>120</v>
      </c>
      <c r="AG3" s="4">
        <f>Z3+'10 Credit min'!I3</f>
        <v>1500</v>
      </c>
      <c r="AH3" s="4">
        <v>3</v>
      </c>
      <c r="AI3" s="4"/>
      <c r="AJ3" s="4">
        <f>AC3+'10 Credit min'!K3</f>
        <v>15</v>
      </c>
    </row>
    <row r="4" spans="1:36">
      <c r="A4" s="14" t="s">
        <v>66</v>
      </c>
      <c r="B4" s="4">
        <v>200</v>
      </c>
      <c r="C4" s="5">
        <v>0.2</v>
      </c>
      <c r="D4" s="49">
        <v>40</v>
      </c>
      <c r="E4" s="4">
        <v>500</v>
      </c>
      <c r="F4" s="4">
        <v>1</v>
      </c>
      <c r="G4" s="4"/>
      <c r="H4" s="19" t="s">
        <v>145</v>
      </c>
      <c r="I4" s="4">
        <v>300</v>
      </c>
      <c r="J4" s="5">
        <v>0.2</v>
      </c>
      <c r="K4" s="49">
        <v>60</v>
      </c>
      <c r="L4" s="4">
        <f>E4+'10 Credit min'!I4</f>
        <v>750</v>
      </c>
      <c r="M4" s="4">
        <v>1</v>
      </c>
      <c r="N4" s="4"/>
      <c r="O4" s="4">
        <f>H4+'10 Credit min'!K4</f>
        <v>7.5</v>
      </c>
      <c r="P4" s="4">
        <v>400</v>
      </c>
      <c r="Q4" s="5">
        <v>0.2</v>
      </c>
      <c r="R4" s="49">
        <v>80</v>
      </c>
      <c r="S4" s="4">
        <f>L4+'10 Credit min'!I4</f>
        <v>1000</v>
      </c>
      <c r="T4" s="4">
        <v>2</v>
      </c>
      <c r="U4" s="4"/>
      <c r="V4" s="4">
        <f>O4+'10 Credit min'!K4</f>
        <v>10</v>
      </c>
      <c r="W4" s="4">
        <v>500</v>
      </c>
      <c r="X4" s="5">
        <v>0.2</v>
      </c>
      <c r="Y4" s="49">
        <v>100</v>
      </c>
      <c r="Z4" s="4">
        <f>S4+'10 Credit min'!I4</f>
        <v>1250</v>
      </c>
      <c r="AA4" s="4">
        <v>3</v>
      </c>
      <c r="AB4" s="4"/>
      <c r="AC4" s="4">
        <f>V4+'10 Credit min'!K4</f>
        <v>12.5</v>
      </c>
      <c r="AD4" s="4">
        <v>600</v>
      </c>
      <c r="AE4" s="5">
        <v>0.2</v>
      </c>
      <c r="AF4" s="49">
        <v>120</v>
      </c>
      <c r="AG4" s="4">
        <f>Z4+'10 Credit min'!I4</f>
        <v>1500</v>
      </c>
      <c r="AH4" s="4">
        <v>3</v>
      </c>
      <c r="AI4" s="4"/>
      <c r="AJ4" s="4">
        <f>AC4+'10 Credit min'!K4</f>
        <v>15</v>
      </c>
    </row>
    <row r="5" spans="1:36">
      <c r="A5" s="14" t="s">
        <v>69</v>
      </c>
      <c r="B5" s="4">
        <v>200</v>
      </c>
      <c r="C5" s="5">
        <v>0.2</v>
      </c>
      <c r="D5" s="49">
        <v>40</v>
      </c>
      <c r="E5" s="4"/>
      <c r="F5" s="4"/>
      <c r="G5" s="4">
        <v>25</v>
      </c>
      <c r="H5" s="19" t="s">
        <v>146</v>
      </c>
      <c r="I5" s="4">
        <v>300</v>
      </c>
      <c r="J5" s="5">
        <v>0.2</v>
      </c>
      <c r="K5" s="49">
        <v>60</v>
      </c>
      <c r="L5" s="4"/>
      <c r="M5" s="4"/>
      <c r="N5" s="4">
        <f>G5+'10 Credit min'!J5</f>
        <v>37.5</v>
      </c>
      <c r="O5" s="4">
        <f>H5+'10 Credit min'!K5</f>
        <v>3.75</v>
      </c>
      <c r="P5" s="4">
        <v>400</v>
      </c>
      <c r="Q5" s="5">
        <v>0.2</v>
      </c>
      <c r="R5" s="49">
        <v>80</v>
      </c>
      <c r="S5" s="4"/>
      <c r="T5" s="4"/>
      <c r="U5" s="4">
        <f>N5+'10 Credit min'!J5</f>
        <v>50</v>
      </c>
      <c r="V5" s="4">
        <f>O5+'10 Credit min'!K5</f>
        <v>5</v>
      </c>
      <c r="W5" s="4">
        <v>500</v>
      </c>
      <c r="X5" s="5">
        <v>0.2</v>
      </c>
      <c r="Y5" s="49">
        <v>100</v>
      </c>
      <c r="Z5" s="4"/>
      <c r="AA5" s="4"/>
      <c r="AB5" s="4">
        <f>U5+'10 Credit min'!J5</f>
        <v>62.5</v>
      </c>
      <c r="AC5" s="4">
        <f>V5+'10 Credit min'!K5</f>
        <v>6.25</v>
      </c>
      <c r="AD5" s="4">
        <v>600</v>
      </c>
      <c r="AE5" s="5">
        <v>0.2</v>
      </c>
      <c r="AF5" s="49">
        <v>120</v>
      </c>
      <c r="AG5" s="4"/>
      <c r="AH5" s="4"/>
      <c r="AI5" s="4">
        <f>AB5+'10 Credit min'!J5</f>
        <v>75</v>
      </c>
      <c r="AJ5" s="4">
        <f>AC5+'10 Credit min'!K5</f>
        <v>7.5</v>
      </c>
    </row>
    <row r="6" spans="1:36">
      <c r="A6" s="14" t="s">
        <v>72</v>
      </c>
      <c r="B6" s="4">
        <v>200</v>
      </c>
      <c r="C6" s="5">
        <v>0.2</v>
      </c>
      <c r="D6" s="49">
        <v>40</v>
      </c>
      <c r="E6" s="4">
        <v>500</v>
      </c>
      <c r="F6" s="4">
        <v>1</v>
      </c>
      <c r="G6" s="4"/>
      <c r="H6" s="19" t="s">
        <v>145</v>
      </c>
      <c r="I6" s="4">
        <v>300</v>
      </c>
      <c r="J6" s="5">
        <v>0.2</v>
      </c>
      <c r="K6" s="49">
        <v>60</v>
      </c>
      <c r="L6" s="4">
        <f>E6+'10 Credit min'!I6</f>
        <v>750</v>
      </c>
      <c r="M6" s="4">
        <v>1</v>
      </c>
      <c r="N6" s="4"/>
      <c r="O6" s="4">
        <f>H6+'10 Credit min'!K6</f>
        <v>7.5</v>
      </c>
      <c r="P6" s="4">
        <v>400</v>
      </c>
      <c r="Q6" s="5">
        <v>0.2</v>
      </c>
      <c r="R6" s="49">
        <v>80</v>
      </c>
      <c r="S6" s="4">
        <f>L6+'10 Credit min'!I6</f>
        <v>1000</v>
      </c>
      <c r="T6" s="4">
        <v>2</v>
      </c>
      <c r="U6" s="4"/>
      <c r="V6" s="4">
        <f>O6+'10 Credit min'!K6</f>
        <v>10</v>
      </c>
      <c r="W6" s="4">
        <v>500</v>
      </c>
      <c r="X6" s="5">
        <v>0.2</v>
      </c>
      <c r="Y6" s="49">
        <v>100</v>
      </c>
      <c r="Z6" s="4">
        <f>S6+'10 Credit min'!I6</f>
        <v>1250</v>
      </c>
      <c r="AA6" s="4">
        <v>3</v>
      </c>
      <c r="AB6" s="4"/>
      <c r="AC6" s="4">
        <f>V6+'10 Credit min'!K6</f>
        <v>12.5</v>
      </c>
      <c r="AD6" s="4">
        <v>600</v>
      </c>
      <c r="AE6" s="5">
        <v>0.2</v>
      </c>
      <c r="AF6" s="49">
        <v>120</v>
      </c>
      <c r="AG6" s="4">
        <f>Z6+'10 Credit min'!I6</f>
        <v>1500</v>
      </c>
      <c r="AH6" s="4">
        <v>3</v>
      </c>
      <c r="AI6" s="4"/>
      <c r="AJ6" s="4">
        <f>AC6+'10 Credit min'!K6</f>
        <v>15</v>
      </c>
    </row>
    <row r="7" spans="1:36" ht="28.9">
      <c r="A7" s="14" t="s">
        <v>75</v>
      </c>
      <c r="B7" s="4">
        <v>200</v>
      </c>
      <c r="C7" s="5">
        <v>0.2</v>
      </c>
      <c r="D7" s="49">
        <v>40</v>
      </c>
      <c r="E7" s="4">
        <v>750</v>
      </c>
      <c r="F7" s="4">
        <v>1</v>
      </c>
      <c r="G7" s="4"/>
      <c r="H7" s="19" t="s">
        <v>147</v>
      </c>
      <c r="I7" s="4">
        <v>300</v>
      </c>
      <c r="J7" s="5">
        <v>0.2</v>
      </c>
      <c r="K7" s="49">
        <v>60</v>
      </c>
      <c r="L7" s="4">
        <f>E7+'10 Credit min'!I7</f>
        <v>1125</v>
      </c>
      <c r="M7" s="4">
        <v>2</v>
      </c>
      <c r="N7" s="4"/>
      <c r="O7" s="4">
        <f>H7+'10 Credit min'!K7</f>
        <v>11.25</v>
      </c>
      <c r="P7" s="4">
        <v>400</v>
      </c>
      <c r="Q7" s="5">
        <v>0.2</v>
      </c>
      <c r="R7" s="49">
        <v>80</v>
      </c>
      <c r="S7" s="4">
        <f>L7+'10 Credit min'!I7</f>
        <v>1500</v>
      </c>
      <c r="T7" s="4">
        <v>3</v>
      </c>
      <c r="U7" s="4"/>
      <c r="V7" s="4">
        <f>O7+'10 Credit min'!K7</f>
        <v>15</v>
      </c>
      <c r="W7" s="4">
        <v>500</v>
      </c>
      <c r="X7" s="5">
        <v>0.2</v>
      </c>
      <c r="Y7" s="49">
        <v>100</v>
      </c>
      <c r="Z7" s="4">
        <f>S7+'10 Credit min'!I7</f>
        <v>1875</v>
      </c>
      <c r="AA7" s="4">
        <v>4</v>
      </c>
      <c r="AB7" s="4"/>
      <c r="AC7" s="4">
        <f>V7+'10 Credit min'!K7</f>
        <v>18.75</v>
      </c>
      <c r="AD7" s="4">
        <v>600</v>
      </c>
      <c r="AE7" s="5">
        <v>0.2</v>
      </c>
      <c r="AF7" s="49">
        <v>120</v>
      </c>
      <c r="AG7" s="4">
        <f>Z7+'10 Credit min'!I7</f>
        <v>2250</v>
      </c>
      <c r="AH7" s="4">
        <v>5</v>
      </c>
      <c r="AI7" s="4"/>
      <c r="AJ7" s="4">
        <f>AC7+'10 Credit min'!K7</f>
        <v>22.5</v>
      </c>
    </row>
    <row r="8" spans="1:36">
      <c r="A8" s="14" t="s">
        <v>76</v>
      </c>
      <c r="B8" s="4">
        <v>200</v>
      </c>
      <c r="C8" s="5">
        <v>0.2</v>
      </c>
      <c r="D8" s="49">
        <v>40</v>
      </c>
      <c r="E8" s="9">
        <v>2000</v>
      </c>
      <c r="F8" s="9">
        <v>4</v>
      </c>
      <c r="G8" s="9"/>
      <c r="H8" s="17">
        <v>20</v>
      </c>
      <c r="I8" s="9">
        <v>300</v>
      </c>
      <c r="J8" s="5">
        <v>0.2</v>
      </c>
      <c r="K8" s="49">
        <v>60</v>
      </c>
      <c r="L8" s="4">
        <f>E8+'10 Credit min'!I8</f>
        <v>3000</v>
      </c>
      <c r="M8" s="4">
        <v>6</v>
      </c>
      <c r="N8" s="4"/>
      <c r="O8" s="4">
        <f>H8+'10 Credit min'!K8</f>
        <v>30</v>
      </c>
      <c r="P8" s="9">
        <v>400</v>
      </c>
      <c r="Q8" s="5">
        <v>0.2</v>
      </c>
      <c r="R8" s="49">
        <v>80</v>
      </c>
      <c r="S8" s="4">
        <f>L8+'10 Credit min'!I8</f>
        <v>4000</v>
      </c>
      <c r="T8" s="4">
        <v>8</v>
      </c>
      <c r="U8" s="4"/>
      <c r="V8" s="4">
        <f>O8+'10 Credit min'!K8</f>
        <v>40</v>
      </c>
      <c r="W8" s="9">
        <v>500</v>
      </c>
      <c r="X8" s="5">
        <v>0.2</v>
      </c>
      <c r="Y8" s="49">
        <v>100</v>
      </c>
      <c r="Z8" s="4">
        <f>S8+'10 Credit min'!I8</f>
        <v>5000</v>
      </c>
      <c r="AA8" s="4">
        <v>10</v>
      </c>
      <c r="AB8" s="4"/>
      <c r="AC8" s="4">
        <f>V8+'10 Credit min'!K8</f>
        <v>50</v>
      </c>
      <c r="AD8" s="9">
        <v>600</v>
      </c>
      <c r="AE8" s="5">
        <v>0.2</v>
      </c>
      <c r="AF8" s="49">
        <v>120</v>
      </c>
      <c r="AG8" s="4">
        <f>Z8+'10 Credit min'!I8</f>
        <v>6000</v>
      </c>
      <c r="AH8" s="4">
        <v>12</v>
      </c>
      <c r="AI8" s="4"/>
      <c r="AJ8" s="4">
        <f>AC8+'10 Credit min'!K8</f>
        <v>60</v>
      </c>
    </row>
    <row r="9" spans="1:36">
      <c r="A9" s="14" t="s">
        <v>77</v>
      </c>
      <c r="B9" s="4">
        <v>200</v>
      </c>
      <c r="C9" s="5">
        <v>0.2</v>
      </c>
      <c r="D9" s="49">
        <v>40</v>
      </c>
      <c r="E9" s="9">
        <v>750</v>
      </c>
      <c r="F9" s="9">
        <v>1</v>
      </c>
      <c r="G9" s="9">
        <v>15</v>
      </c>
      <c r="H9" s="17" t="s">
        <v>147</v>
      </c>
      <c r="I9" s="9">
        <v>300</v>
      </c>
      <c r="J9" s="5">
        <v>0.2</v>
      </c>
      <c r="K9" s="49">
        <v>60</v>
      </c>
      <c r="L9" s="4">
        <f>E9+'10 Credit min'!I9</f>
        <v>1125</v>
      </c>
      <c r="M9" s="4">
        <v>2</v>
      </c>
      <c r="N9" s="4">
        <f>G9+'10 Credit min'!J9</f>
        <v>22.5</v>
      </c>
      <c r="O9" s="4">
        <f>H9+'10 Credit min'!K9</f>
        <v>11.25</v>
      </c>
      <c r="P9" s="9">
        <v>400</v>
      </c>
      <c r="Q9" s="5">
        <v>0.2</v>
      </c>
      <c r="R9" s="49">
        <v>80</v>
      </c>
      <c r="S9" s="4">
        <f>L9+'10 Credit min'!I9</f>
        <v>1500</v>
      </c>
      <c r="T9" s="4">
        <v>3</v>
      </c>
      <c r="U9" s="4">
        <f>N9+'10 Credit min'!J9</f>
        <v>30</v>
      </c>
      <c r="V9" s="4">
        <f>O9+'10 Credit min'!K9</f>
        <v>15</v>
      </c>
      <c r="W9" s="9">
        <v>500</v>
      </c>
      <c r="X9" s="5">
        <v>0.2</v>
      </c>
      <c r="Y9" s="49">
        <v>100</v>
      </c>
      <c r="Z9" s="4">
        <f>S9+'10 Credit min'!I9</f>
        <v>1875</v>
      </c>
      <c r="AA9" s="4">
        <v>4</v>
      </c>
      <c r="AB9" s="4">
        <f>U9+'10 Credit min'!J9</f>
        <v>37.5</v>
      </c>
      <c r="AC9" s="4">
        <f>V9+'10 Credit min'!K9</f>
        <v>18.75</v>
      </c>
      <c r="AD9" s="9">
        <v>600</v>
      </c>
      <c r="AE9" s="5">
        <v>0.2</v>
      </c>
      <c r="AF9" s="49">
        <v>120</v>
      </c>
      <c r="AG9" s="4">
        <f>Z9+'10 Credit min'!I9</f>
        <v>2250</v>
      </c>
      <c r="AH9" s="4">
        <v>5</v>
      </c>
      <c r="AI9" s="4">
        <f>AB9+'10 Credit min'!J9</f>
        <v>45</v>
      </c>
      <c r="AJ9" s="4">
        <f>AC9+'10 Credit min'!K9</f>
        <v>22.5</v>
      </c>
    </row>
    <row r="10" spans="1:36">
      <c r="A10" s="14" t="s">
        <v>78</v>
      </c>
      <c r="B10" s="4">
        <v>200</v>
      </c>
      <c r="C10" s="5">
        <v>0.2</v>
      </c>
      <c r="D10" s="49">
        <v>40</v>
      </c>
      <c r="E10" s="9">
        <v>800</v>
      </c>
      <c r="F10" s="9">
        <v>2</v>
      </c>
      <c r="G10" s="9"/>
      <c r="H10" s="17" t="s">
        <v>148</v>
      </c>
      <c r="I10" s="9">
        <v>300</v>
      </c>
      <c r="J10" s="5">
        <v>0.2</v>
      </c>
      <c r="K10" s="49">
        <v>60</v>
      </c>
      <c r="L10" s="4">
        <f>E10+'10 Credit min'!I10</f>
        <v>1200</v>
      </c>
      <c r="M10" s="4">
        <v>2</v>
      </c>
      <c r="N10" s="4"/>
      <c r="O10" s="4">
        <f>H10+'10 Credit min'!K10</f>
        <v>12</v>
      </c>
      <c r="P10" s="9">
        <v>400</v>
      </c>
      <c r="Q10" s="5">
        <v>0.2</v>
      </c>
      <c r="R10" s="49">
        <v>80</v>
      </c>
      <c r="S10" s="4">
        <f>L10+'10 Credit min'!I10</f>
        <v>1600</v>
      </c>
      <c r="T10" s="4">
        <v>3</v>
      </c>
      <c r="U10" s="4"/>
      <c r="V10" s="4">
        <f>O10+'10 Credit min'!K10</f>
        <v>16</v>
      </c>
      <c r="W10" s="9">
        <v>500</v>
      </c>
      <c r="X10" s="5">
        <v>0.2</v>
      </c>
      <c r="Y10" s="49">
        <v>100</v>
      </c>
      <c r="Z10" s="4">
        <f>S10+'10 Credit min'!I10</f>
        <v>2000</v>
      </c>
      <c r="AA10" s="4">
        <v>4</v>
      </c>
      <c r="AB10" s="4"/>
      <c r="AC10" s="4">
        <f>V10+'10 Credit min'!K10</f>
        <v>20</v>
      </c>
      <c r="AD10" s="9">
        <v>600</v>
      </c>
      <c r="AE10" s="5">
        <v>0.2</v>
      </c>
      <c r="AF10" s="49">
        <v>120</v>
      </c>
      <c r="AG10" s="4">
        <f>Z10+'10 Credit min'!I10</f>
        <v>2400</v>
      </c>
      <c r="AH10" s="4">
        <v>5</v>
      </c>
      <c r="AI10" s="4"/>
      <c r="AJ10" s="4">
        <f>AC10+'10 Credit min'!K10</f>
        <v>24</v>
      </c>
    </row>
    <row r="11" spans="1:36">
      <c r="A11" s="14" t="s">
        <v>79</v>
      </c>
      <c r="B11" s="4">
        <v>200</v>
      </c>
      <c r="C11" s="5">
        <v>0.2</v>
      </c>
      <c r="D11" s="49">
        <v>40</v>
      </c>
      <c r="E11" s="9">
        <v>750</v>
      </c>
      <c r="F11" s="9">
        <v>1</v>
      </c>
      <c r="G11" s="9">
        <v>15</v>
      </c>
      <c r="H11" s="17" t="s">
        <v>147</v>
      </c>
      <c r="I11" s="9">
        <v>300</v>
      </c>
      <c r="J11" s="5">
        <v>0.2</v>
      </c>
      <c r="K11" s="49">
        <v>60</v>
      </c>
      <c r="L11" s="4">
        <f>E11+'10 Credit min'!I11</f>
        <v>1125</v>
      </c>
      <c r="M11" s="4">
        <v>2</v>
      </c>
      <c r="N11" s="4">
        <f>G11+'10 Credit min'!J11</f>
        <v>22.5</v>
      </c>
      <c r="O11" s="4">
        <f>H11+'10 Credit min'!K11</f>
        <v>11.25</v>
      </c>
      <c r="P11" s="9">
        <v>400</v>
      </c>
      <c r="Q11" s="5">
        <v>0.2</v>
      </c>
      <c r="R11" s="49">
        <v>80</v>
      </c>
      <c r="S11" s="4">
        <f>L11+'10 Credit min'!I11</f>
        <v>1500</v>
      </c>
      <c r="T11" s="4">
        <v>3</v>
      </c>
      <c r="U11" s="4">
        <f>N11+'10 Credit min'!J11</f>
        <v>30</v>
      </c>
      <c r="V11" s="4">
        <f>O11+'10 Credit min'!K11</f>
        <v>15</v>
      </c>
      <c r="W11" s="9">
        <v>500</v>
      </c>
      <c r="X11" s="5">
        <v>0.2</v>
      </c>
      <c r="Y11" s="49">
        <v>100</v>
      </c>
      <c r="Z11" s="4">
        <f>S11+'10 Credit min'!I11</f>
        <v>1875</v>
      </c>
      <c r="AA11" s="4">
        <v>4</v>
      </c>
      <c r="AB11" s="4">
        <f>U11+'10 Credit min'!J11</f>
        <v>37.5</v>
      </c>
      <c r="AC11" s="4">
        <f>V11+'10 Credit min'!K11</f>
        <v>18.75</v>
      </c>
      <c r="AD11" s="9">
        <v>600</v>
      </c>
      <c r="AE11" s="5">
        <v>0.2</v>
      </c>
      <c r="AF11" s="49">
        <v>120</v>
      </c>
      <c r="AG11" s="4">
        <f>Z11+'10 Credit min'!I11</f>
        <v>2250</v>
      </c>
      <c r="AH11" s="4">
        <v>5</v>
      </c>
      <c r="AI11" s="4">
        <f>AB11+'10 Credit min'!J11</f>
        <v>45</v>
      </c>
      <c r="AJ11" s="4">
        <f>AC11+'10 Credit min'!K11</f>
        <v>22.5</v>
      </c>
    </row>
    <row r="12" spans="1:36">
      <c r="A12" s="14" t="s">
        <v>80</v>
      </c>
      <c r="B12" s="4">
        <v>200</v>
      </c>
      <c r="C12" s="5">
        <v>0.2</v>
      </c>
      <c r="D12" s="49">
        <v>40</v>
      </c>
      <c r="E12" s="9">
        <v>800</v>
      </c>
      <c r="F12" s="9">
        <v>2</v>
      </c>
      <c r="G12" s="9"/>
      <c r="H12" s="17" t="s">
        <v>148</v>
      </c>
      <c r="I12" s="9">
        <v>300</v>
      </c>
      <c r="J12" s="5">
        <v>0.2</v>
      </c>
      <c r="K12" s="49">
        <v>60</v>
      </c>
      <c r="L12" s="4">
        <f>E12+'10 Credit min'!I12</f>
        <v>1200</v>
      </c>
      <c r="M12" s="4">
        <v>2</v>
      </c>
      <c r="N12" s="4"/>
      <c r="O12" s="4">
        <f>H12+'10 Credit min'!K12</f>
        <v>12</v>
      </c>
      <c r="P12" s="9">
        <v>400</v>
      </c>
      <c r="Q12" s="5">
        <v>0.2</v>
      </c>
      <c r="R12" s="49">
        <v>80</v>
      </c>
      <c r="S12" s="4">
        <f>L12+'10 Credit min'!I12</f>
        <v>1600</v>
      </c>
      <c r="T12" s="4">
        <v>3</v>
      </c>
      <c r="U12" s="4"/>
      <c r="V12" s="4">
        <f>O12+'10 Credit min'!K12</f>
        <v>16</v>
      </c>
      <c r="W12" s="9">
        <v>500</v>
      </c>
      <c r="X12" s="5">
        <v>0.2</v>
      </c>
      <c r="Y12" s="49">
        <v>100</v>
      </c>
      <c r="Z12" s="4">
        <f>S12+'10 Credit min'!I12</f>
        <v>2000</v>
      </c>
      <c r="AA12" s="4">
        <v>4</v>
      </c>
      <c r="AB12" s="4"/>
      <c r="AC12" s="4">
        <f>V12+'10 Credit min'!K12</f>
        <v>20</v>
      </c>
      <c r="AD12" s="9">
        <v>600</v>
      </c>
      <c r="AE12" s="5">
        <v>0.2</v>
      </c>
      <c r="AF12" s="49">
        <v>120</v>
      </c>
      <c r="AG12" s="4">
        <f>Z12+'10 Credit min'!I12</f>
        <v>2400</v>
      </c>
      <c r="AH12" s="4">
        <v>5</v>
      </c>
      <c r="AI12" s="4"/>
      <c r="AJ12" s="4">
        <f>AC12+'10 Credit min'!K12</f>
        <v>24</v>
      </c>
    </row>
    <row r="13" spans="1:36">
      <c r="A13" s="14" t="s">
        <v>81</v>
      </c>
      <c r="B13" s="4">
        <v>200</v>
      </c>
      <c r="C13" s="5">
        <v>0.2</v>
      </c>
      <c r="D13" s="49">
        <v>40</v>
      </c>
      <c r="E13" s="9">
        <v>4000</v>
      </c>
      <c r="F13" s="9">
        <v>8</v>
      </c>
      <c r="G13" s="9"/>
      <c r="H13" s="17">
        <v>40</v>
      </c>
      <c r="I13" s="9">
        <v>300</v>
      </c>
      <c r="J13" s="5">
        <v>0.2</v>
      </c>
      <c r="K13" s="49">
        <v>60</v>
      </c>
      <c r="L13" s="4">
        <f>E13+'10 Credit min'!I14</f>
        <v>6000</v>
      </c>
      <c r="M13" s="4">
        <v>12</v>
      </c>
      <c r="N13" s="4"/>
      <c r="O13" s="4">
        <f>H13+'10 Credit min'!K14</f>
        <v>60</v>
      </c>
      <c r="P13" s="9">
        <v>400</v>
      </c>
      <c r="Q13" s="5">
        <v>0.2</v>
      </c>
      <c r="R13" s="49">
        <v>80</v>
      </c>
      <c r="S13" s="4">
        <f>L13+'10 Credit min'!I14</f>
        <v>8000</v>
      </c>
      <c r="T13" s="4">
        <v>16</v>
      </c>
      <c r="U13" s="4"/>
      <c r="V13" s="4">
        <f>O13+'10 Credit min'!K14</f>
        <v>80</v>
      </c>
      <c r="W13" s="9">
        <v>500</v>
      </c>
      <c r="X13" s="5">
        <v>0.2</v>
      </c>
      <c r="Y13" s="49">
        <v>100</v>
      </c>
      <c r="Z13" s="4">
        <f>S13+'10 Credit min'!I14</f>
        <v>10000</v>
      </c>
      <c r="AA13" s="4">
        <v>20</v>
      </c>
      <c r="AB13" s="4"/>
      <c r="AC13" s="4">
        <f>V13+'10 Credit min'!K14</f>
        <v>100</v>
      </c>
      <c r="AD13" s="9">
        <v>600</v>
      </c>
      <c r="AE13" s="5">
        <v>0.2</v>
      </c>
      <c r="AF13" s="49">
        <v>120</v>
      </c>
      <c r="AG13" s="4">
        <f>Z13+'10 Credit min'!I14</f>
        <v>12000</v>
      </c>
      <c r="AH13" s="4">
        <v>24</v>
      </c>
      <c r="AI13" s="4"/>
      <c r="AJ13" s="4">
        <f>AC13+'10 Credit min'!K14</f>
        <v>120</v>
      </c>
    </row>
    <row r="14" spans="1:36">
      <c r="A14" s="14" t="s">
        <v>82</v>
      </c>
      <c r="B14" s="4">
        <v>200</v>
      </c>
      <c r="C14" s="5">
        <v>0.2</v>
      </c>
      <c r="D14" s="49">
        <v>40</v>
      </c>
      <c r="E14" s="9">
        <v>1200</v>
      </c>
      <c r="F14" s="9">
        <v>2</v>
      </c>
      <c r="G14" s="9"/>
      <c r="H14" s="17">
        <v>12</v>
      </c>
      <c r="I14" s="9">
        <v>300</v>
      </c>
      <c r="J14" s="5">
        <v>0.2</v>
      </c>
      <c r="K14" s="49">
        <v>60</v>
      </c>
      <c r="L14" s="4">
        <f>E14+'10 Credit min'!I15</f>
        <v>1800</v>
      </c>
      <c r="M14" s="4">
        <v>2</v>
      </c>
      <c r="N14" s="4"/>
      <c r="O14" s="4">
        <f>H14+'10 Credit min'!K15</f>
        <v>18</v>
      </c>
      <c r="P14" s="9">
        <v>400</v>
      </c>
      <c r="Q14" s="5">
        <v>0.2</v>
      </c>
      <c r="R14" s="49">
        <v>80</v>
      </c>
      <c r="S14" s="4">
        <f>L14+'10 Credit min'!I15</f>
        <v>2400</v>
      </c>
      <c r="T14" s="4">
        <v>4.5</v>
      </c>
      <c r="U14" s="4"/>
      <c r="V14" s="4">
        <f>O14+'10 Credit min'!K15</f>
        <v>24</v>
      </c>
      <c r="W14" s="9">
        <v>500</v>
      </c>
      <c r="X14" s="5">
        <v>0.2</v>
      </c>
      <c r="Y14" s="49">
        <v>100</v>
      </c>
      <c r="Z14" s="4">
        <f>S14+'10 Credit min'!I15</f>
        <v>3000</v>
      </c>
      <c r="AA14" s="4">
        <v>6</v>
      </c>
      <c r="AB14" s="4"/>
      <c r="AC14" s="4">
        <f>V14+'10 Credit min'!K15</f>
        <v>30</v>
      </c>
      <c r="AD14" s="9">
        <v>600</v>
      </c>
      <c r="AE14" s="5">
        <v>0.2</v>
      </c>
      <c r="AF14" s="49">
        <v>120</v>
      </c>
      <c r="AG14" s="4">
        <f>Z14+'10 Credit min'!I15</f>
        <v>3600</v>
      </c>
      <c r="AH14" s="4">
        <v>7</v>
      </c>
      <c r="AI14" s="4"/>
      <c r="AJ14" s="4">
        <f>AC14+'10 Credit min'!K15</f>
        <v>36</v>
      </c>
    </row>
    <row r="15" spans="1:36">
      <c r="A15" s="14" t="s">
        <v>83</v>
      </c>
      <c r="B15" s="4">
        <v>200</v>
      </c>
      <c r="C15" s="5">
        <v>0.2</v>
      </c>
      <c r="D15" s="49">
        <v>40</v>
      </c>
      <c r="E15" s="9"/>
      <c r="F15" s="9"/>
      <c r="G15" s="9">
        <v>300</v>
      </c>
      <c r="H15" s="17" t="s">
        <v>145</v>
      </c>
      <c r="I15" s="9">
        <v>300</v>
      </c>
      <c r="J15" s="5">
        <v>0.2</v>
      </c>
      <c r="K15" s="49">
        <v>60</v>
      </c>
      <c r="L15" s="4"/>
      <c r="M15" s="4"/>
      <c r="N15" s="9">
        <v>300</v>
      </c>
      <c r="O15" s="17" t="s">
        <v>145</v>
      </c>
      <c r="P15" s="9">
        <v>400</v>
      </c>
      <c r="Q15" s="5">
        <v>0.2</v>
      </c>
      <c r="R15" s="49">
        <v>80</v>
      </c>
      <c r="S15" s="4"/>
      <c r="T15" s="4"/>
      <c r="U15" s="9">
        <v>300</v>
      </c>
      <c r="V15" s="17" t="s">
        <v>145</v>
      </c>
      <c r="W15" s="9">
        <v>500</v>
      </c>
      <c r="X15" s="5">
        <v>0.2</v>
      </c>
      <c r="Y15" s="49">
        <v>100</v>
      </c>
      <c r="Z15" s="4"/>
      <c r="AA15" s="4"/>
      <c r="AB15" s="9">
        <v>300</v>
      </c>
      <c r="AC15" s="17" t="s">
        <v>145</v>
      </c>
      <c r="AD15" s="9">
        <v>600</v>
      </c>
      <c r="AE15" s="5">
        <v>0.2</v>
      </c>
      <c r="AF15" s="49">
        <v>120</v>
      </c>
      <c r="AG15" s="4"/>
      <c r="AH15" s="4"/>
      <c r="AI15" s="9">
        <v>300</v>
      </c>
      <c r="AJ15" s="17" t="s">
        <v>145</v>
      </c>
    </row>
    <row r="16" spans="1:36">
      <c r="A16" s="14" t="s">
        <v>84</v>
      </c>
      <c r="B16" s="4">
        <v>200</v>
      </c>
      <c r="C16" s="5">
        <v>0.2</v>
      </c>
      <c r="D16" s="49">
        <v>40</v>
      </c>
      <c r="E16" s="9"/>
      <c r="F16" s="9"/>
      <c r="G16" s="9">
        <v>180</v>
      </c>
      <c r="H16" s="17" t="s">
        <v>146</v>
      </c>
      <c r="I16" s="9">
        <v>300</v>
      </c>
      <c r="J16" s="5">
        <v>0.2</v>
      </c>
      <c r="K16" s="49">
        <v>60</v>
      </c>
      <c r="L16" s="4"/>
      <c r="M16" s="4"/>
      <c r="N16" s="9">
        <v>180</v>
      </c>
      <c r="O16" s="17" t="s">
        <v>146</v>
      </c>
      <c r="P16" s="9">
        <v>400</v>
      </c>
      <c r="Q16" s="5">
        <v>0.2</v>
      </c>
      <c r="R16" s="49">
        <v>80</v>
      </c>
      <c r="S16" s="4"/>
      <c r="T16" s="4"/>
      <c r="U16" s="9">
        <v>180</v>
      </c>
      <c r="V16" s="17" t="s">
        <v>146</v>
      </c>
      <c r="W16" s="9">
        <v>500</v>
      </c>
      <c r="X16" s="5">
        <v>0.2</v>
      </c>
      <c r="Y16" s="49">
        <v>100</v>
      </c>
      <c r="Z16" s="4"/>
      <c r="AA16" s="4"/>
      <c r="AB16" s="9">
        <v>180</v>
      </c>
      <c r="AC16" s="17" t="s">
        <v>146</v>
      </c>
      <c r="AD16" s="9">
        <v>600</v>
      </c>
      <c r="AE16" s="5">
        <v>0.2</v>
      </c>
      <c r="AF16" s="49">
        <v>120</v>
      </c>
      <c r="AG16" s="4"/>
      <c r="AH16" s="4"/>
      <c r="AI16" s="9">
        <v>180</v>
      </c>
      <c r="AJ16" s="17" t="s">
        <v>146</v>
      </c>
    </row>
    <row r="17" spans="1:36">
      <c r="A17" s="6" t="s">
        <v>85</v>
      </c>
      <c r="B17" s="4">
        <v>200</v>
      </c>
      <c r="C17" s="5">
        <v>0.2</v>
      </c>
      <c r="D17" s="49">
        <v>40</v>
      </c>
      <c r="E17" s="9"/>
      <c r="F17" s="9"/>
      <c r="G17" s="9">
        <v>180</v>
      </c>
      <c r="H17" s="17" t="s">
        <v>146</v>
      </c>
      <c r="I17" s="9">
        <v>300</v>
      </c>
      <c r="J17" s="5">
        <v>0.2</v>
      </c>
      <c r="K17" s="49">
        <v>60</v>
      </c>
      <c r="L17" s="4"/>
      <c r="M17" s="4"/>
      <c r="N17" s="9">
        <v>180</v>
      </c>
      <c r="O17" s="17" t="s">
        <v>146</v>
      </c>
      <c r="P17" s="9">
        <v>400</v>
      </c>
      <c r="Q17" s="5">
        <v>0.2</v>
      </c>
      <c r="R17" s="49">
        <v>80</v>
      </c>
      <c r="S17" s="4"/>
      <c r="T17" s="4"/>
      <c r="U17" s="9">
        <v>180</v>
      </c>
      <c r="V17" s="17" t="s">
        <v>146</v>
      </c>
      <c r="W17" s="9">
        <v>500</v>
      </c>
      <c r="X17" s="5">
        <v>0.2</v>
      </c>
      <c r="Y17" s="49">
        <v>100</v>
      </c>
      <c r="Z17" s="4"/>
      <c r="AA17" s="4"/>
      <c r="AB17" s="9">
        <v>180</v>
      </c>
      <c r="AC17" s="17" t="s">
        <v>146</v>
      </c>
      <c r="AD17" s="9">
        <v>600</v>
      </c>
      <c r="AE17" s="5">
        <v>0.2</v>
      </c>
      <c r="AF17" s="49">
        <v>120</v>
      </c>
      <c r="AG17" s="4"/>
      <c r="AH17" s="4"/>
      <c r="AI17" s="9">
        <v>180</v>
      </c>
      <c r="AJ17" s="17" t="s">
        <v>146</v>
      </c>
    </row>
    <row r="18" spans="1:36">
      <c r="A18" s="14" t="s">
        <v>86</v>
      </c>
      <c r="B18" s="4">
        <v>200</v>
      </c>
      <c r="C18" s="5">
        <v>0.2</v>
      </c>
      <c r="D18" s="49">
        <v>40</v>
      </c>
      <c r="E18" s="9"/>
      <c r="F18" s="9"/>
      <c r="G18" s="9">
        <v>300</v>
      </c>
      <c r="H18" s="17" t="s">
        <v>145</v>
      </c>
      <c r="I18" s="9">
        <v>300</v>
      </c>
      <c r="J18" s="5">
        <v>0.2</v>
      </c>
      <c r="K18" s="49">
        <v>60</v>
      </c>
      <c r="L18" s="4"/>
      <c r="M18" s="4"/>
      <c r="N18" s="9">
        <v>300</v>
      </c>
      <c r="O18" s="17" t="s">
        <v>145</v>
      </c>
      <c r="P18" s="9">
        <v>400</v>
      </c>
      <c r="Q18" s="5">
        <v>0.2</v>
      </c>
      <c r="R18" s="49">
        <v>80</v>
      </c>
      <c r="S18" s="4"/>
      <c r="T18" s="4"/>
      <c r="U18" s="9">
        <v>300</v>
      </c>
      <c r="V18" s="17" t="s">
        <v>145</v>
      </c>
      <c r="W18" s="9">
        <v>500</v>
      </c>
      <c r="X18" s="5">
        <v>0.2</v>
      </c>
      <c r="Y18" s="49">
        <v>100</v>
      </c>
      <c r="Z18" s="4"/>
      <c r="AA18" s="4"/>
      <c r="AB18" s="9">
        <v>300</v>
      </c>
      <c r="AC18" s="17" t="s">
        <v>145</v>
      </c>
      <c r="AD18" s="9">
        <v>600</v>
      </c>
      <c r="AE18" s="5">
        <v>0.2</v>
      </c>
      <c r="AF18" s="49">
        <v>120</v>
      </c>
      <c r="AG18" s="4"/>
      <c r="AH18" s="4"/>
      <c r="AI18" s="9">
        <v>300</v>
      </c>
      <c r="AJ18" s="17" t="s">
        <v>145</v>
      </c>
    </row>
    <row r="19" spans="1:36">
      <c r="A19" s="14" t="s">
        <v>87</v>
      </c>
      <c r="B19" s="4">
        <v>200</v>
      </c>
      <c r="C19" s="5">
        <v>0.2</v>
      </c>
      <c r="D19" s="49">
        <v>40</v>
      </c>
      <c r="E19" s="9"/>
      <c r="F19" s="9"/>
      <c r="G19" s="9">
        <v>180</v>
      </c>
      <c r="H19" s="17" t="s">
        <v>146</v>
      </c>
      <c r="I19" s="9">
        <v>300</v>
      </c>
      <c r="J19" s="5">
        <v>0.2</v>
      </c>
      <c r="K19" s="49">
        <v>60</v>
      </c>
      <c r="L19" s="4"/>
      <c r="M19" s="4"/>
      <c r="N19" s="9">
        <v>180</v>
      </c>
      <c r="O19" s="17" t="s">
        <v>146</v>
      </c>
      <c r="P19" s="9">
        <v>400</v>
      </c>
      <c r="Q19" s="5">
        <v>0.2</v>
      </c>
      <c r="R19" s="49">
        <v>80</v>
      </c>
      <c r="S19" s="4"/>
      <c r="T19" s="4"/>
      <c r="U19" s="9">
        <v>180</v>
      </c>
      <c r="V19" s="17" t="s">
        <v>146</v>
      </c>
      <c r="W19" s="9">
        <v>500</v>
      </c>
      <c r="X19" s="5">
        <v>0.2</v>
      </c>
      <c r="Y19" s="49">
        <v>100</v>
      </c>
      <c r="Z19" s="4"/>
      <c r="AA19" s="4"/>
      <c r="AB19" s="9">
        <v>180</v>
      </c>
      <c r="AC19" s="17" t="s">
        <v>146</v>
      </c>
      <c r="AD19" s="9">
        <v>600</v>
      </c>
      <c r="AE19" s="5">
        <v>0.2</v>
      </c>
      <c r="AF19" s="49">
        <v>120</v>
      </c>
      <c r="AG19" s="4"/>
      <c r="AH19" s="4"/>
      <c r="AI19" s="9">
        <v>180</v>
      </c>
      <c r="AJ19" s="17" t="s">
        <v>146</v>
      </c>
    </row>
    <row r="20" spans="1:36">
      <c r="A20" s="14" t="s">
        <v>88</v>
      </c>
      <c r="B20" s="4">
        <v>200</v>
      </c>
      <c r="C20" s="5">
        <v>0.2</v>
      </c>
      <c r="D20" s="49">
        <v>40</v>
      </c>
      <c r="E20" s="9"/>
      <c r="F20" s="9"/>
      <c r="G20" s="9">
        <v>180</v>
      </c>
      <c r="H20" s="17" t="s">
        <v>146</v>
      </c>
      <c r="I20" s="9">
        <v>300</v>
      </c>
      <c r="J20" s="5">
        <v>0.2</v>
      </c>
      <c r="K20" s="49">
        <v>60</v>
      </c>
      <c r="L20" s="4"/>
      <c r="M20" s="4"/>
      <c r="N20" s="9">
        <v>180</v>
      </c>
      <c r="O20" s="17" t="s">
        <v>146</v>
      </c>
      <c r="P20" s="9">
        <v>400</v>
      </c>
      <c r="Q20" s="5">
        <v>0.2</v>
      </c>
      <c r="R20" s="49">
        <v>80</v>
      </c>
      <c r="S20" s="4"/>
      <c r="T20" s="4"/>
      <c r="U20" s="9">
        <v>180</v>
      </c>
      <c r="V20" s="17" t="s">
        <v>146</v>
      </c>
      <c r="W20" s="9">
        <v>500</v>
      </c>
      <c r="X20" s="5">
        <v>0.2</v>
      </c>
      <c r="Y20" s="49">
        <v>100</v>
      </c>
      <c r="Z20" s="4"/>
      <c r="AA20" s="4"/>
      <c r="AB20" s="9">
        <v>180</v>
      </c>
      <c r="AC20" s="17" t="s">
        <v>146</v>
      </c>
      <c r="AD20" s="9">
        <v>600</v>
      </c>
      <c r="AE20" s="5">
        <v>0.2</v>
      </c>
      <c r="AF20" s="49">
        <v>120</v>
      </c>
      <c r="AG20" s="4"/>
      <c r="AH20" s="4"/>
      <c r="AI20" s="9">
        <v>180</v>
      </c>
      <c r="AJ20" s="17" t="s">
        <v>146</v>
      </c>
    </row>
    <row r="21" spans="1:36">
      <c r="A21" s="14" t="s">
        <v>89</v>
      </c>
      <c r="B21" s="4">
        <v>200</v>
      </c>
      <c r="C21" s="5">
        <v>0.2</v>
      </c>
      <c r="D21" s="49">
        <v>40</v>
      </c>
      <c r="E21" s="9"/>
      <c r="F21" s="9"/>
      <c r="G21" s="9">
        <v>180</v>
      </c>
      <c r="H21" s="17" t="s">
        <v>146</v>
      </c>
      <c r="I21" s="9">
        <v>300</v>
      </c>
      <c r="J21" s="5">
        <v>0.2</v>
      </c>
      <c r="K21" s="49">
        <v>60</v>
      </c>
      <c r="L21" s="4"/>
      <c r="M21" s="4"/>
      <c r="N21" s="9">
        <v>180</v>
      </c>
      <c r="O21" s="17" t="s">
        <v>146</v>
      </c>
      <c r="P21" s="9">
        <v>400</v>
      </c>
      <c r="Q21" s="5">
        <v>0.2</v>
      </c>
      <c r="R21" s="49">
        <v>80</v>
      </c>
      <c r="S21" s="4"/>
      <c r="T21" s="4"/>
      <c r="U21" s="9">
        <v>180</v>
      </c>
      <c r="V21" s="17" t="s">
        <v>146</v>
      </c>
      <c r="W21" s="9">
        <v>500</v>
      </c>
      <c r="X21" s="5">
        <v>0.2</v>
      </c>
      <c r="Y21" s="49">
        <v>100</v>
      </c>
      <c r="Z21" s="4"/>
      <c r="AA21" s="4"/>
      <c r="AB21" s="9">
        <v>180</v>
      </c>
      <c r="AC21" s="17" t="s">
        <v>146</v>
      </c>
      <c r="AD21" s="9">
        <v>600</v>
      </c>
      <c r="AE21" s="5">
        <v>0.2</v>
      </c>
      <c r="AF21" s="49">
        <v>120</v>
      </c>
      <c r="AG21" s="4"/>
      <c r="AH21" s="4"/>
      <c r="AI21" s="9">
        <v>180</v>
      </c>
      <c r="AJ21" s="17" t="s">
        <v>146</v>
      </c>
    </row>
    <row r="22" spans="1:36">
      <c r="A22" s="14" t="s">
        <v>90</v>
      </c>
      <c r="B22" s="4">
        <v>200</v>
      </c>
      <c r="C22" s="5">
        <v>0.2</v>
      </c>
      <c r="D22" s="49">
        <v>40</v>
      </c>
      <c r="E22" s="9">
        <v>750</v>
      </c>
      <c r="F22" s="9">
        <v>1</v>
      </c>
      <c r="G22" s="9"/>
      <c r="H22" s="17" t="s">
        <v>147</v>
      </c>
      <c r="I22" s="9">
        <v>300</v>
      </c>
      <c r="J22" s="5">
        <v>0.2</v>
      </c>
      <c r="K22" s="49">
        <v>60</v>
      </c>
      <c r="L22" s="4">
        <f>E22+'10 Credit min'!I23</f>
        <v>1125</v>
      </c>
      <c r="M22" s="4">
        <v>2</v>
      </c>
      <c r="N22" s="4"/>
      <c r="O22" s="4">
        <f>H22+'10 Credit min'!K23</f>
        <v>11.25</v>
      </c>
      <c r="P22" s="9">
        <v>400</v>
      </c>
      <c r="Q22" s="5">
        <v>0.3</v>
      </c>
      <c r="R22" s="49">
        <v>80</v>
      </c>
      <c r="S22" s="4">
        <f>L22+'10 Credit min'!I23</f>
        <v>1500</v>
      </c>
      <c r="T22" s="4">
        <v>3</v>
      </c>
      <c r="U22" s="4"/>
      <c r="V22" s="4">
        <f>O22+'10 Credit min'!K23</f>
        <v>15</v>
      </c>
      <c r="W22" s="9">
        <v>500</v>
      </c>
      <c r="X22" s="5">
        <v>0.2</v>
      </c>
      <c r="Y22" s="49">
        <v>100</v>
      </c>
      <c r="Z22" s="4">
        <f>S22+'10 Credit min'!I23</f>
        <v>1875</v>
      </c>
      <c r="AA22" s="4">
        <v>4</v>
      </c>
      <c r="AB22" s="4"/>
      <c r="AC22" s="4">
        <f>V22+'10 Credit min'!K23</f>
        <v>18.75</v>
      </c>
      <c r="AD22" s="9">
        <v>600</v>
      </c>
      <c r="AE22" s="5">
        <v>0.2</v>
      </c>
      <c r="AF22" s="49">
        <v>120</v>
      </c>
      <c r="AG22" s="4">
        <f>Z22+'10 Credit min'!I23</f>
        <v>2250</v>
      </c>
      <c r="AH22" s="4">
        <v>5</v>
      </c>
      <c r="AI22" s="4"/>
      <c r="AJ22" s="4">
        <f>AC22+'10 Credit min'!K23</f>
        <v>22.5</v>
      </c>
    </row>
    <row r="23" spans="1:36">
      <c r="A23" s="14" t="s">
        <v>91</v>
      </c>
      <c r="B23" s="4">
        <v>200</v>
      </c>
      <c r="C23" s="5">
        <v>0.2</v>
      </c>
      <c r="D23" s="49">
        <v>40</v>
      </c>
      <c r="E23" s="9">
        <v>2000</v>
      </c>
      <c r="F23" s="9">
        <v>25</v>
      </c>
      <c r="G23" s="9"/>
      <c r="H23" s="17" t="s">
        <v>153</v>
      </c>
      <c r="I23" s="9">
        <v>300</v>
      </c>
      <c r="J23" s="5">
        <v>0.2</v>
      </c>
      <c r="K23" s="49">
        <v>60</v>
      </c>
      <c r="L23" s="4">
        <v>3000</v>
      </c>
      <c r="M23" s="4">
        <v>35</v>
      </c>
      <c r="N23" s="4"/>
      <c r="O23" s="4">
        <v>30</v>
      </c>
      <c r="P23" s="9">
        <v>400</v>
      </c>
      <c r="Q23" s="5">
        <v>0.2</v>
      </c>
      <c r="R23" s="49">
        <v>80</v>
      </c>
      <c r="S23" s="4">
        <v>4000</v>
      </c>
      <c r="T23" s="4">
        <v>45</v>
      </c>
      <c r="U23" s="4"/>
      <c r="V23" s="4">
        <v>40</v>
      </c>
      <c r="W23" s="9">
        <v>500</v>
      </c>
      <c r="X23" s="5">
        <v>0.2</v>
      </c>
      <c r="Y23" s="49">
        <v>100</v>
      </c>
      <c r="Z23" s="4">
        <v>5000</v>
      </c>
      <c r="AA23" s="4">
        <v>55</v>
      </c>
      <c r="AB23" s="4"/>
      <c r="AC23" s="4">
        <v>50</v>
      </c>
      <c r="AD23" s="9">
        <v>600</v>
      </c>
      <c r="AE23" s="5">
        <v>0.2</v>
      </c>
      <c r="AF23" s="49">
        <v>120</v>
      </c>
      <c r="AG23" s="4">
        <v>6000</v>
      </c>
      <c r="AH23" s="4">
        <v>65</v>
      </c>
      <c r="AI23" s="4"/>
      <c r="AJ23" s="4">
        <v>60</v>
      </c>
    </row>
    <row r="24" spans="1:36">
      <c r="A24" s="14" t="s">
        <v>92</v>
      </c>
      <c r="B24" s="4">
        <v>200</v>
      </c>
      <c r="C24" s="5">
        <v>0.2</v>
      </c>
      <c r="D24" s="49">
        <v>40</v>
      </c>
      <c r="E24" s="9">
        <v>1000</v>
      </c>
      <c r="F24" s="9">
        <v>2</v>
      </c>
      <c r="G24" s="9">
        <v>60</v>
      </c>
      <c r="H24" s="17" t="s">
        <v>151</v>
      </c>
      <c r="I24" s="9">
        <v>300</v>
      </c>
      <c r="J24" s="5">
        <v>0.2</v>
      </c>
      <c r="K24" s="49">
        <v>60</v>
      </c>
      <c r="L24" s="4">
        <f>E24+'10 Credit min'!I25</f>
        <v>1500</v>
      </c>
      <c r="M24" s="4">
        <v>3</v>
      </c>
      <c r="N24" s="4">
        <f>G24+'10 Credit min'!J25</f>
        <v>90</v>
      </c>
      <c r="O24" s="4">
        <f>H24+'10 Credit min'!K25</f>
        <v>15</v>
      </c>
      <c r="P24" s="9">
        <v>400</v>
      </c>
      <c r="Q24" s="5">
        <v>0.2</v>
      </c>
      <c r="R24" s="49">
        <v>80</v>
      </c>
      <c r="S24" s="4">
        <f>L24+'10 Credit min'!I25</f>
        <v>2000</v>
      </c>
      <c r="T24" s="4">
        <v>4</v>
      </c>
      <c r="U24" s="4">
        <f>N24+'10 Credit min'!J25</f>
        <v>120</v>
      </c>
      <c r="V24" s="4">
        <f>O24+'10 Credit min'!K25</f>
        <v>20</v>
      </c>
      <c r="W24" s="9">
        <v>500</v>
      </c>
      <c r="X24" s="5">
        <v>0.2</v>
      </c>
      <c r="Y24" s="49">
        <v>100</v>
      </c>
      <c r="Z24" s="4">
        <f>S24+'10 Credit min'!I25</f>
        <v>2500</v>
      </c>
      <c r="AA24" s="4">
        <v>5</v>
      </c>
      <c r="AB24" s="4">
        <f>U24+'10 Credit min'!J25</f>
        <v>150</v>
      </c>
      <c r="AC24" s="4">
        <f>V24+'10 Credit min'!K25</f>
        <v>25</v>
      </c>
      <c r="AD24" s="9">
        <v>600</v>
      </c>
      <c r="AE24" s="5">
        <v>0.2</v>
      </c>
      <c r="AF24" s="49">
        <v>120</v>
      </c>
      <c r="AG24" s="4">
        <f>Z24+'10 Credit min'!I25</f>
        <v>3000</v>
      </c>
      <c r="AH24" s="4">
        <v>6</v>
      </c>
      <c r="AI24" s="4">
        <f>AB24+'10 Credit min'!J25</f>
        <v>180</v>
      </c>
      <c r="AJ24" s="4">
        <f>AC24+'10 Credit min'!K25</f>
        <v>30</v>
      </c>
    </row>
    <row r="25" spans="1:36">
      <c r="A25" s="14" t="s">
        <v>93</v>
      </c>
      <c r="B25" s="4">
        <v>200</v>
      </c>
      <c r="C25" s="5">
        <v>0.2</v>
      </c>
      <c r="D25" s="49">
        <v>40</v>
      </c>
      <c r="E25" s="9"/>
      <c r="F25" s="9"/>
      <c r="G25" s="9">
        <v>10</v>
      </c>
      <c r="H25" s="17" t="s">
        <v>163</v>
      </c>
      <c r="I25" s="9">
        <v>300</v>
      </c>
      <c r="J25" s="5">
        <v>0.2</v>
      </c>
      <c r="K25" s="49">
        <v>60</v>
      </c>
      <c r="L25" s="4"/>
      <c r="M25" s="4"/>
      <c r="N25" s="4">
        <v>12</v>
      </c>
      <c r="O25" s="4">
        <v>2</v>
      </c>
      <c r="P25" s="9">
        <v>400</v>
      </c>
      <c r="Q25" s="5">
        <v>0.2</v>
      </c>
      <c r="R25" s="49">
        <v>80</v>
      </c>
      <c r="S25" s="4"/>
      <c r="T25" s="4"/>
      <c r="U25" s="4">
        <v>12</v>
      </c>
      <c r="V25" s="4">
        <v>2</v>
      </c>
      <c r="W25" s="9">
        <v>500</v>
      </c>
      <c r="X25" s="5">
        <v>0.2</v>
      </c>
      <c r="Y25" s="49">
        <v>100</v>
      </c>
      <c r="Z25" s="4"/>
      <c r="AA25" s="4"/>
      <c r="AB25" s="4">
        <v>12</v>
      </c>
      <c r="AC25" s="4">
        <v>2</v>
      </c>
      <c r="AD25" s="9">
        <v>600</v>
      </c>
      <c r="AE25" s="5">
        <v>0.2</v>
      </c>
      <c r="AF25" s="49">
        <v>120</v>
      </c>
      <c r="AG25" s="4"/>
      <c r="AH25" s="4"/>
      <c r="AI25" s="4">
        <v>12</v>
      </c>
      <c r="AJ25" s="4">
        <v>2</v>
      </c>
    </row>
    <row r="26" spans="1:36">
      <c r="A26" s="14" t="s">
        <v>94</v>
      </c>
      <c r="B26" s="4">
        <v>200</v>
      </c>
      <c r="C26" s="5">
        <v>0.2</v>
      </c>
      <c r="D26" s="49">
        <v>40</v>
      </c>
      <c r="E26" s="9">
        <v>750</v>
      </c>
      <c r="F26" s="9">
        <v>1</v>
      </c>
      <c r="G26" s="9"/>
      <c r="H26" s="17" t="s">
        <v>147</v>
      </c>
      <c r="I26" s="9">
        <v>300</v>
      </c>
      <c r="J26" s="5">
        <v>0.2</v>
      </c>
      <c r="K26" s="49">
        <v>60</v>
      </c>
      <c r="L26" s="4">
        <f>E26+'10 Credit min'!I26</f>
        <v>1125</v>
      </c>
      <c r="M26" s="4">
        <v>2</v>
      </c>
      <c r="N26" s="4"/>
      <c r="O26" s="4">
        <f>H26+'10 Credit min'!K26</f>
        <v>11.25</v>
      </c>
      <c r="P26" s="9">
        <v>400</v>
      </c>
      <c r="Q26" s="5">
        <v>0.2</v>
      </c>
      <c r="R26" s="49">
        <v>80</v>
      </c>
      <c r="S26" s="4">
        <f>L26+'10 Credit min'!I26</f>
        <v>1500</v>
      </c>
      <c r="T26" s="4">
        <v>3</v>
      </c>
      <c r="U26" s="4"/>
      <c r="V26" s="4">
        <f>O26+'10 Credit min'!K26</f>
        <v>15</v>
      </c>
      <c r="W26" s="9">
        <v>500</v>
      </c>
      <c r="X26" s="5">
        <v>0.2</v>
      </c>
      <c r="Y26" s="49">
        <v>100</v>
      </c>
      <c r="Z26" s="4">
        <f>S26+'10 Credit min'!I26</f>
        <v>1875</v>
      </c>
      <c r="AA26" s="4">
        <v>3</v>
      </c>
      <c r="AB26" s="4"/>
      <c r="AC26" s="4">
        <f>V26+'10 Credit min'!K26</f>
        <v>18.75</v>
      </c>
      <c r="AD26" s="9">
        <v>600</v>
      </c>
      <c r="AE26" s="5">
        <v>0.2</v>
      </c>
      <c r="AF26" s="49">
        <v>120</v>
      </c>
      <c r="AG26" s="4">
        <f>Z26+'10 Credit min'!I26</f>
        <v>2250</v>
      </c>
      <c r="AH26" s="4">
        <v>5</v>
      </c>
      <c r="AI26" s="4"/>
      <c r="AJ26" s="4">
        <f>AC26+'10 Credit min'!K26</f>
        <v>22.5</v>
      </c>
    </row>
    <row r="27" spans="1:36">
      <c r="A27" s="14" t="s">
        <v>95</v>
      </c>
      <c r="B27" s="4">
        <v>200</v>
      </c>
      <c r="C27" s="5">
        <v>0.2</v>
      </c>
      <c r="D27" s="49">
        <v>40</v>
      </c>
      <c r="E27" s="9"/>
      <c r="F27" s="9"/>
      <c r="G27" s="9">
        <v>40</v>
      </c>
      <c r="H27" s="17" t="s">
        <v>152</v>
      </c>
      <c r="I27" s="9">
        <v>300</v>
      </c>
      <c r="J27" s="5">
        <v>0.2</v>
      </c>
      <c r="K27" s="49">
        <v>60</v>
      </c>
      <c r="L27" s="4"/>
      <c r="M27" s="4"/>
      <c r="N27" s="4">
        <f>G27+'10 Credit min'!J27</f>
        <v>60</v>
      </c>
      <c r="O27" s="4">
        <f>H27+'10 Credit min'!K27</f>
        <v>6</v>
      </c>
      <c r="P27" s="9">
        <v>400</v>
      </c>
      <c r="Q27" s="5">
        <v>0.2</v>
      </c>
      <c r="R27" s="49">
        <v>80</v>
      </c>
      <c r="S27" s="4"/>
      <c r="T27" s="4"/>
      <c r="U27" s="4">
        <f>N27+'10 Credit min'!J27</f>
        <v>80</v>
      </c>
      <c r="V27" s="4">
        <f>O27+'10 Credit min'!K27</f>
        <v>8</v>
      </c>
      <c r="W27" s="9">
        <v>500</v>
      </c>
      <c r="X27" s="5">
        <v>0.2</v>
      </c>
      <c r="Y27" s="49">
        <v>100</v>
      </c>
      <c r="Z27" s="4"/>
      <c r="AA27" s="4"/>
      <c r="AB27" s="4">
        <f>U27+'10 Credit min'!J27</f>
        <v>100</v>
      </c>
      <c r="AC27" s="4">
        <f>V27+'10 Credit min'!K27</f>
        <v>10</v>
      </c>
      <c r="AD27" s="9">
        <v>600</v>
      </c>
      <c r="AE27" s="5">
        <v>0.2</v>
      </c>
      <c r="AF27" s="49">
        <v>120</v>
      </c>
      <c r="AG27" s="4"/>
      <c r="AH27" s="4"/>
      <c r="AI27" s="4">
        <f>AB27+'10 Credit min'!J27</f>
        <v>120</v>
      </c>
      <c r="AJ27" s="4">
        <f>AC27+'10 Credit min'!K27</f>
        <v>12</v>
      </c>
    </row>
    <row r="28" spans="1:36">
      <c r="A28" s="14" t="s">
        <v>96</v>
      </c>
      <c r="B28" s="4">
        <v>200</v>
      </c>
      <c r="C28" s="5">
        <v>0.2</v>
      </c>
      <c r="D28" s="49">
        <v>40</v>
      </c>
      <c r="E28" s="9"/>
      <c r="F28" s="9"/>
      <c r="G28" s="9">
        <v>40</v>
      </c>
      <c r="H28" s="17" t="s">
        <v>152</v>
      </c>
      <c r="I28" s="9">
        <v>300</v>
      </c>
      <c r="J28" s="5">
        <v>0.2</v>
      </c>
      <c r="K28" s="49">
        <v>60</v>
      </c>
      <c r="L28" s="4"/>
      <c r="M28" s="4"/>
      <c r="N28" s="4">
        <f>G28+'10 Credit min'!J28</f>
        <v>60</v>
      </c>
      <c r="O28" s="4">
        <f>H28+'10 Credit min'!K28</f>
        <v>6</v>
      </c>
      <c r="P28" s="9">
        <v>400</v>
      </c>
      <c r="Q28" s="5">
        <v>0.2</v>
      </c>
      <c r="R28" s="49">
        <v>80</v>
      </c>
      <c r="S28" s="4"/>
      <c r="T28" s="4"/>
      <c r="U28" s="4">
        <f>N28+'10 Credit min'!J28</f>
        <v>80</v>
      </c>
      <c r="V28" s="4">
        <f>O28+'10 Credit min'!K28</f>
        <v>8</v>
      </c>
      <c r="W28" s="9">
        <v>500</v>
      </c>
      <c r="X28" s="5">
        <v>0.2</v>
      </c>
      <c r="Y28" s="49">
        <v>100</v>
      </c>
      <c r="Z28" s="4"/>
      <c r="AA28" s="4"/>
      <c r="AB28" s="4">
        <f>U28+'10 Credit min'!J28</f>
        <v>100</v>
      </c>
      <c r="AC28" s="4">
        <f>V28+'10 Credit min'!K28</f>
        <v>10</v>
      </c>
      <c r="AD28" s="9">
        <v>600</v>
      </c>
      <c r="AE28" s="5">
        <v>0.2</v>
      </c>
      <c r="AF28" s="49">
        <v>120</v>
      </c>
      <c r="AG28" s="4"/>
      <c r="AH28" s="4"/>
      <c r="AI28" s="4">
        <f>AB28+'10 Credit min'!J28</f>
        <v>120</v>
      </c>
      <c r="AJ28" s="4">
        <f>AC28+'10 Credit min'!K28</f>
        <v>12</v>
      </c>
    </row>
    <row r="29" spans="1:36">
      <c r="A29" s="14" t="s">
        <v>97</v>
      </c>
      <c r="B29" s="4">
        <v>200</v>
      </c>
      <c r="C29" s="5">
        <v>0.2</v>
      </c>
      <c r="D29" s="49">
        <v>40</v>
      </c>
      <c r="E29" s="9">
        <v>2000</v>
      </c>
      <c r="F29" s="9">
        <v>4</v>
      </c>
      <c r="G29" s="9"/>
      <c r="H29" s="17" t="s">
        <v>153</v>
      </c>
      <c r="I29" s="9">
        <v>300</v>
      </c>
      <c r="J29" s="5">
        <v>0.2</v>
      </c>
      <c r="K29" s="49">
        <v>60</v>
      </c>
      <c r="L29" s="4">
        <f>E29+'10 Credit min'!I29</f>
        <v>3000</v>
      </c>
      <c r="M29" s="4">
        <v>6</v>
      </c>
      <c r="N29" s="4"/>
      <c r="O29" s="4">
        <f>H29+'10 Credit min'!K29</f>
        <v>30</v>
      </c>
      <c r="P29" s="9">
        <v>400</v>
      </c>
      <c r="Q29" s="5">
        <v>0.2</v>
      </c>
      <c r="R29" s="49">
        <v>80</v>
      </c>
      <c r="S29" s="4">
        <f>L29+'10 Credit min'!I29</f>
        <v>4000</v>
      </c>
      <c r="T29" s="4">
        <v>8</v>
      </c>
      <c r="U29" s="4"/>
      <c r="V29" s="4">
        <f>O29+'10 Credit min'!K29</f>
        <v>40</v>
      </c>
      <c r="W29" s="9">
        <v>500</v>
      </c>
      <c r="X29" s="5">
        <v>0.2</v>
      </c>
      <c r="Y29" s="49">
        <v>100</v>
      </c>
      <c r="Z29" s="4">
        <f>S29+'10 Credit min'!I29</f>
        <v>5000</v>
      </c>
      <c r="AA29" s="4">
        <v>10</v>
      </c>
      <c r="AB29" s="4"/>
      <c r="AC29" s="4">
        <f>V29+'10 Credit min'!K29</f>
        <v>50</v>
      </c>
      <c r="AD29" s="9">
        <v>600</v>
      </c>
      <c r="AE29" s="5">
        <v>0.2</v>
      </c>
      <c r="AF29" s="49">
        <v>120</v>
      </c>
      <c r="AG29" s="4">
        <f>Z29+'10 Credit min'!I29</f>
        <v>6000</v>
      </c>
      <c r="AH29" s="4">
        <v>12</v>
      </c>
      <c r="AI29" s="4"/>
      <c r="AJ29" s="4">
        <f>AC29+'10 Credit min'!K29</f>
        <v>60</v>
      </c>
    </row>
    <row r="30" spans="1:36">
      <c r="A30" s="14" t="s">
        <v>98</v>
      </c>
      <c r="B30" s="4">
        <v>200</v>
      </c>
      <c r="C30" s="5">
        <v>0.2</v>
      </c>
      <c r="D30" s="49">
        <v>40</v>
      </c>
      <c r="E30" s="9"/>
      <c r="F30" s="9"/>
      <c r="G30" s="9">
        <v>25</v>
      </c>
      <c r="H30" s="17" t="s">
        <v>154</v>
      </c>
      <c r="I30" s="9">
        <v>300</v>
      </c>
      <c r="J30" s="5">
        <v>0.2</v>
      </c>
      <c r="K30" s="49">
        <v>60</v>
      </c>
      <c r="L30" s="4"/>
      <c r="M30" s="4"/>
      <c r="N30" s="4">
        <f>G30+'10 Credit min'!J30</f>
        <v>40</v>
      </c>
      <c r="O30" s="4">
        <f>H30+'10 Credit min'!K30</f>
        <v>40</v>
      </c>
      <c r="P30" s="9">
        <v>400</v>
      </c>
      <c r="Q30" s="5">
        <v>0.2</v>
      </c>
      <c r="R30" s="49">
        <v>80</v>
      </c>
      <c r="S30" s="4"/>
      <c r="T30" s="4"/>
      <c r="U30" s="4">
        <f>N30+'10 Credit min'!J30</f>
        <v>55</v>
      </c>
      <c r="V30" s="4">
        <f>O30+'10 Credit min'!K30</f>
        <v>55</v>
      </c>
      <c r="W30" s="9">
        <v>500</v>
      </c>
      <c r="X30" s="5">
        <v>0.2</v>
      </c>
      <c r="Y30" s="49">
        <v>100</v>
      </c>
      <c r="Z30" s="4"/>
      <c r="AA30" s="4"/>
      <c r="AB30" s="4">
        <f>U30+'10 Credit min'!J30</f>
        <v>70</v>
      </c>
      <c r="AC30" s="4">
        <f>V30+'10 Credit min'!K30</f>
        <v>70</v>
      </c>
      <c r="AD30" s="9">
        <v>600</v>
      </c>
      <c r="AE30" s="5">
        <v>0.2</v>
      </c>
      <c r="AF30" s="49">
        <v>120</v>
      </c>
      <c r="AG30" s="4"/>
      <c r="AH30" s="4"/>
      <c r="AI30" s="4">
        <f>AB30+'10 Credit min'!J30</f>
        <v>85</v>
      </c>
      <c r="AJ30" s="4">
        <f>AC30+'10 Credit min'!K30</f>
        <v>85</v>
      </c>
    </row>
    <row r="31" spans="1:36">
      <c r="A31" s="14" t="s">
        <v>99</v>
      </c>
      <c r="B31" s="4">
        <v>200</v>
      </c>
      <c r="C31" s="5">
        <v>0.2</v>
      </c>
      <c r="D31" s="49">
        <v>40</v>
      </c>
      <c r="E31" s="9">
        <v>6000</v>
      </c>
      <c r="F31" s="9">
        <v>25</v>
      </c>
      <c r="G31" s="9"/>
      <c r="H31" s="17" t="s">
        <v>164</v>
      </c>
      <c r="I31" s="9">
        <v>300</v>
      </c>
      <c r="J31" s="5">
        <v>0.2</v>
      </c>
      <c r="K31" s="49">
        <v>60</v>
      </c>
      <c r="L31" s="4">
        <f>E31+'10 Credit min'!I31</f>
        <v>7000</v>
      </c>
      <c r="M31" s="4">
        <v>35</v>
      </c>
      <c r="N31" s="4"/>
      <c r="O31" s="4">
        <f>H31+'10 Credit min'!K31</f>
        <v>70</v>
      </c>
      <c r="P31" s="9">
        <v>400</v>
      </c>
      <c r="Q31" s="5">
        <v>0.2</v>
      </c>
      <c r="R31" s="49">
        <v>80</v>
      </c>
      <c r="S31" s="4">
        <f>L31+'10 Credit min'!I31</f>
        <v>8000</v>
      </c>
      <c r="T31" s="4">
        <v>45</v>
      </c>
      <c r="U31" s="4"/>
      <c r="V31" s="4">
        <f>O31+'10 Credit min'!K31</f>
        <v>80</v>
      </c>
      <c r="W31" s="9">
        <v>500</v>
      </c>
      <c r="X31" s="5">
        <v>0.2</v>
      </c>
      <c r="Y31" s="49">
        <v>100</v>
      </c>
      <c r="Z31" s="4">
        <f>S31+'10 Credit min'!I31</f>
        <v>9000</v>
      </c>
      <c r="AA31" s="4">
        <v>55</v>
      </c>
      <c r="AB31" s="4"/>
      <c r="AC31" s="4">
        <f>V31+'10 Credit min'!K31</f>
        <v>90</v>
      </c>
      <c r="AD31" s="9">
        <v>600</v>
      </c>
      <c r="AE31" s="5">
        <v>0.2</v>
      </c>
      <c r="AF31" s="49">
        <v>120</v>
      </c>
      <c r="AG31" s="4">
        <f>Z31+'10 Credit min'!I31</f>
        <v>10000</v>
      </c>
      <c r="AH31" s="4">
        <v>65</v>
      </c>
      <c r="AI31" s="4"/>
      <c r="AJ31" s="4">
        <f>AC31+'10 Credit min'!K31</f>
        <v>100</v>
      </c>
    </row>
    <row r="32" spans="1:36">
      <c r="A32" s="14" t="s">
        <v>100</v>
      </c>
      <c r="B32" s="4">
        <v>200</v>
      </c>
      <c r="C32" s="5">
        <v>0.2</v>
      </c>
      <c r="D32" s="49">
        <v>40</v>
      </c>
      <c r="E32" s="9">
        <v>800</v>
      </c>
      <c r="F32" s="9">
        <v>2</v>
      </c>
      <c r="G32" s="9"/>
      <c r="H32" s="17" t="s">
        <v>148</v>
      </c>
      <c r="I32" s="9">
        <v>300</v>
      </c>
      <c r="J32" s="5">
        <v>0.2</v>
      </c>
      <c r="K32" s="49">
        <v>60</v>
      </c>
      <c r="L32" s="4">
        <f>E32+'10 Credit min'!I32</f>
        <v>1200</v>
      </c>
      <c r="M32" s="4">
        <v>2</v>
      </c>
      <c r="N32" s="4"/>
      <c r="O32" s="4">
        <f>H32+'10 Credit min'!K32</f>
        <v>12</v>
      </c>
      <c r="P32" s="9">
        <v>400</v>
      </c>
      <c r="Q32" s="5">
        <v>0.2</v>
      </c>
      <c r="R32" s="49">
        <v>80</v>
      </c>
      <c r="S32" s="4">
        <f>L32+'10 Credit min'!I32</f>
        <v>1600</v>
      </c>
      <c r="T32" s="4">
        <v>3</v>
      </c>
      <c r="U32" s="4"/>
      <c r="V32" s="4">
        <f>O32+'10 Credit min'!K32</f>
        <v>16</v>
      </c>
      <c r="W32" s="9">
        <v>500</v>
      </c>
      <c r="X32" s="5">
        <v>0.2</v>
      </c>
      <c r="Y32" s="49">
        <v>100</v>
      </c>
      <c r="Z32" s="4">
        <f>S32+'10 Credit min'!I32</f>
        <v>2000</v>
      </c>
      <c r="AA32" s="4">
        <v>4</v>
      </c>
      <c r="AB32" s="4"/>
      <c r="AC32" s="4">
        <f>V32+'10 Credit min'!K32</f>
        <v>20</v>
      </c>
      <c r="AD32" s="9">
        <v>600</v>
      </c>
      <c r="AE32" s="5">
        <v>0.2</v>
      </c>
      <c r="AF32" s="49">
        <v>120</v>
      </c>
      <c r="AG32" s="4">
        <f>Z32+'10 Credit min'!I32</f>
        <v>2400</v>
      </c>
      <c r="AH32" s="4">
        <v>5</v>
      </c>
      <c r="AI32" s="4"/>
      <c r="AJ32" s="4">
        <f>AC32+'10 Credit min'!K32</f>
        <v>24</v>
      </c>
    </row>
    <row r="33" spans="1:36">
      <c r="A33" s="14" t="s">
        <v>101</v>
      </c>
      <c r="B33" s="4">
        <v>200</v>
      </c>
      <c r="C33" s="5">
        <v>0.2</v>
      </c>
      <c r="D33" s="49">
        <v>40</v>
      </c>
      <c r="E33" s="9"/>
      <c r="F33" s="9"/>
      <c r="G33" s="9">
        <v>15</v>
      </c>
      <c r="H33" s="17" t="s">
        <v>155</v>
      </c>
      <c r="I33" s="9">
        <v>300</v>
      </c>
      <c r="J33" s="5">
        <v>0.2</v>
      </c>
      <c r="K33" s="49">
        <v>60</v>
      </c>
      <c r="L33" s="4"/>
      <c r="M33" s="4"/>
      <c r="N33" s="4">
        <v>20</v>
      </c>
      <c r="O33" s="4">
        <v>4</v>
      </c>
      <c r="P33" s="9">
        <v>400</v>
      </c>
      <c r="Q33" s="5">
        <v>0.2</v>
      </c>
      <c r="R33" s="49">
        <v>80</v>
      </c>
      <c r="S33" s="4"/>
      <c r="T33" s="4"/>
      <c r="U33" s="4">
        <v>20</v>
      </c>
      <c r="V33" s="4">
        <f>O33+'10 Credit min'!K33</f>
        <v>5</v>
      </c>
      <c r="W33" s="9">
        <v>500</v>
      </c>
      <c r="X33" s="5">
        <v>0.2</v>
      </c>
      <c r="Y33" s="49">
        <v>100</v>
      </c>
      <c r="Z33" s="4"/>
      <c r="AA33" s="4"/>
      <c r="AB33" s="4">
        <v>20</v>
      </c>
      <c r="AC33" s="4">
        <v>4</v>
      </c>
      <c r="AD33" s="9">
        <v>600</v>
      </c>
      <c r="AE33" s="5">
        <v>0.2</v>
      </c>
      <c r="AF33" s="49">
        <v>120</v>
      </c>
      <c r="AG33" s="4"/>
      <c r="AH33" s="4"/>
      <c r="AI33" s="4">
        <v>20</v>
      </c>
      <c r="AJ33" s="4">
        <v>4</v>
      </c>
    </row>
    <row r="34" spans="1:36">
      <c r="A34" s="14" t="s">
        <v>36</v>
      </c>
      <c r="B34" s="4">
        <v>200</v>
      </c>
      <c r="C34" s="5">
        <v>0.2</v>
      </c>
      <c r="D34" s="49">
        <v>40</v>
      </c>
      <c r="E34" s="9"/>
      <c r="F34" s="9"/>
      <c r="G34" s="9">
        <v>15</v>
      </c>
      <c r="H34" s="17" t="s">
        <v>156</v>
      </c>
      <c r="I34" s="9">
        <v>300</v>
      </c>
      <c r="J34" s="5">
        <v>0.2</v>
      </c>
      <c r="K34" s="49">
        <v>60</v>
      </c>
      <c r="L34" s="4"/>
      <c r="M34" s="4"/>
      <c r="N34" s="4">
        <v>25</v>
      </c>
      <c r="O34" s="4">
        <v>2.5</v>
      </c>
      <c r="P34" s="9">
        <v>400</v>
      </c>
      <c r="Q34" s="5">
        <v>0.2</v>
      </c>
      <c r="R34" s="49">
        <v>80</v>
      </c>
      <c r="S34" s="4"/>
      <c r="T34" s="4"/>
      <c r="U34" s="4">
        <v>25</v>
      </c>
      <c r="V34" s="4">
        <f>O34+'10 Credit min'!K34</f>
        <v>3</v>
      </c>
      <c r="W34" s="9">
        <v>500</v>
      </c>
      <c r="X34" s="5">
        <v>0.2</v>
      </c>
      <c r="Y34" s="49">
        <v>100</v>
      </c>
      <c r="Z34" s="4"/>
      <c r="AA34" s="4"/>
      <c r="AB34" s="4">
        <v>25</v>
      </c>
      <c r="AC34" s="4">
        <f>V34+'10 Credit min'!K34</f>
        <v>3.5</v>
      </c>
      <c r="AD34" s="9">
        <v>600</v>
      </c>
      <c r="AE34" s="5">
        <v>0.2</v>
      </c>
      <c r="AF34" s="49">
        <v>120</v>
      </c>
      <c r="AG34" s="4"/>
      <c r="AH34" s="4"/>
      <c r="AI34" s="4">
        <v>25</v>
      </c>
      <c r="AJ34" s="4">
        <f>AC34+'10 Credit min'!K34</f>
        <v>4</v>
      </c>
    </row>
    <row r="35" spans="1:36">
      <c r="A35" s="14" t="s">
        <v>102</v>
      </c>
      <c r="B35" s="4">
        <v>200</v>
      </c>
      <c r="C35" s="5">
        <v>0.2</v>
      </c>
      <c r="D35" s="49">
        <v>40</v>
      </c>
      <c r="E35" s="9">
        <v>750</v>
      </c>
      <c r="F35" s="9">
        <v>1</v>
      </c>
      <c r="G35" s="9"/>
      <c r="H35" s="17" t="s">
        <v>147</v>
      </c>
      <c r="I35" s="9">
        <v>300</v>
      </c>
      <c r="J35" s="5">
        <v>0.2</v>
      </c>
      <c r="K35" s="49">
        <v>60</v>
      </c>
      <c r="L35" s="4">
        <f>E35+'10 Credit min'!I35</f>
        <v>1125</v>
      </c>
      <c r="M35" s="4">
        <v>2</v>
      </c>
      <c r="N35" s="4"/>
      <c r="O35" s="4">
        <f>H35+'10 Credit min'!K35</f>
        <v>11.25</v>
      </c>
      <c r="P35" s="9">
        <v>400</v>
      </c>
      <c r="Q35" s="5">
        <v>0.2</v>
      </c>
      <c r="R35" s="49">
        <v>80</v>
      </c>
      <c r="S35" s="4">
        <f>L35+'10 Credit min'!I35</f>
        <v>1500</v>
      </c>
      <c r="T35" s="4">
        <v>3</v>
      </c>
      <c r="U35" s="4"/>
      <c r="V35" s="4">
        <f>O35+'10 Credit min'!K35</f>
        <v>15</v>
      </c>
      <c r="W35" s="9">
        <v>500</v>
      </c>
      <c r="X35" s="5">
        <v>0.2</v>
      </c>
      <c r="Y35" s="49">
        <v>100</v>
      </c>
      <c r="Z35" s="4">
        <f>S35+'10 Credit min'!I35</f>
        <v>1875</v>
      </c>
      <c r="AA35" s="4">
        <v>4</v>
      </c>
      <c r="AB35" s="4"/>
      <c r="AC35" s="4">
        <f>V35+'10 Credit min'!K35</f>
        <v>18.75</v>
      </c>
      <c r="AD35" s="9">
        <v>600</v>
      </c>
      <c r="AE35" s="5">
        <v>0.2</v>
      </c>
      <c r="AF35" s="49">
        <v>120</v>
      </c>
      <c r="AG35" s="4">
        <f>Z35+'10 Credit min'!I35</f>
        <v>2250</v>
      </c>
      <c r="AH35" s="4">
        <v>5</v>
      </c>
      <c r="AI35" s="4"/>
      <c r="AJ35" s="4">
        <f>AC35+'10 Credit min'!K35</f>
        <v>22.5</v>
      </c>
    </row>
    <row r="36" spans="1:36">
      <c r="A36" s="14" t="s">
        <v>103</v>
      </c>
      <c r="B36" s="4">
        <v>200</v>
      </c>
      <c r="C36" s="5">
        <v>0.2</v>
      </c>
      <c r="D36" s="49">
        <v>40</v>
      </c>
      <c r="E36" s="9">
        <v>500</v>
      </c>
      <c r="F36" s="9">
        <v>1</v>
      </c>
      <c r="G36" s="9"/>
      <c r="H36" s="17" t="s">
        <v>145</v>
      </c>
      <c r="I36" s="9">
        <v>300</v>
      </c>
      <c r="J36" s="5">
        <v>0.2</v>
      </c>
      <c r="K36" s="49">
        <v>60</v>
      </c>
      <c r="L36" s="4">
        <f>E36+'10 Credit min'!I36</f>
        <v>750</v>
      </c>
      <c r="M36" s="4">
        <v>1</v>
      </c>
      <c r="N36" s="4"/>
      <c r="O36" s="4">
        <f>H36+'10 Credit min'!K36</f>
        <v>7.5</v>
      </c>
      <c r="P36" s="9">
        <v>400</v>
      </c>
      <c r="Q36" s="5">
        <v>0.2</v>
      </c>
      <c r="R36" s="49">
        <v>80</v>
      </c>
      <c r="S36" s="4">
        <f>L36+'10 Credit min'!I36</f>
        <v>1000</v>
      </c>
      <c r="T36" s="4">
        <v>2</v>
      </c>
      <c r="U36" s="4"/>
      <c r="V36" s="4">
        <f>O36+'10 Credit min'!K36</f>
        <v>10</v>
      </c>
      <c r="W36" s="9">
        <v>500</v>
      </c>
      <c r="X36" s="5">
        <v>0.2</v>
      </c>
      <c r="Y36" s="49">
        <v>100</v>
      </c>
      <c r="Z36" s="4">
        <f>S36+'10 Credit min'!I36</f>
        <v>1250</v>
      </c>
      <c r="AA36" s="4">
        <v>3</v>
      </c>
      <c r="AB36" s="4"/>
      <c r="AC36" s="4">
        <f>V36+'10 Credit min'!K36</f>
        <v>12.5</v>
      </c>
      <c r="AD36" s="9">
        <v>600</v>
      </c>
      <c r="AE36" s="5">
        <v>0.2</v>
      </c>
      <c r="AF36" s="49">
        <v>120</v>
      </c>
      <c r="AG36" s="4">
        <f>Z36+'10 Credit min'!I36</f>
        <v>1500</v>
      </c>
      <c r="AH36" s="4">
        <v>3</v>
      </c>
      <c r="AI36" s="4"/>
      <c r="AJ36" s="4">
        <f>AC36+'10 Credit min'!K36</f>
        <v>15</v>
      </c>
    </row>
    <row r="37" spans="1:36">
      <c r="A37" s="14" t="s">
        <v>104</v>
      </c>
      <c r="B37" s="4">
        <v>200</v>
      </c>
      <c r="C37" s="5">
        <v>0.2</v>
      </c>
      <c r="D37" s="49">
        <v>40</v>
      </c>
      <c r="E37" s="9">
        <v>2000</v>
      </c>
      <c r="F37" s="9">
        <v>4</v>
      </c>
      <c r="G37" s="9"/>
      <c r="H37" s="17" t="s">
        <v>153</v>
      </c>
      <c r="I37" s="9">
        <v>300</v>
      </c>
      <c r="J37" s="5">
        <v>0.2</v>
      </c>
      <c r="K37" s="49">
        <v>60</v>
      </c>
      <c r="L37" s="4">
        <v>3000</v>
      </c>
      <c r="M37" s="4">
        <v>6</v>
      </c>
      <c r="N37" s="4"/>
      <c r="O37" s="4">
        <v>30</v>
      </c>
      <c r="P37" s="9">
        <v>400</v>
      </c>
      <c r="Q37" s="5">
        <v>0.2</v>
      </c>
      <c r="R37" s="49">
        <v>80</v>
      </c>
      <c r="S37" s="4">
        <v>4000</v>
      </c>
      <c r="T37" s="4">
        <v>8</v>
      </c>
      <c r="U37" s="4"/>
      <c r="V37" s="4">
        <v>40</v>
      </c>
      <c r="W37" s="9">
        <v>500</v>
      </c>
      <c r="X37" s="5">
        <v>0.2</v>
      </c>
      <c r="Y37" s="49">
        <v>100</v>
      </c>
      <c r="Z37" s="4">
        <v>5000</v>
      </c>
      <c r="AA37" s="4">
        <v>10</v>
      </c>
      <c r="AB37" s="4"/>
      <c r="AC37" s="4">
        <v>50</v>
      </c>
      <c r="AD37" s="9">
        <v>600</v>
      </c>
      <c r="AE37" s="5">
        <v>0.2</v>
      </c>
      <c r="AF37" s="49">
        <v>120</v>
      </c>
      <c r="AG37" s="4">
        <v>6000</v>
      </c>
      <c r="AH37" s="4">
        <v>12</v>
      </c>
      <c r="AI37" s="4"/>
      <c r="AJ37" s="4">
        <v>60</v>
      </c>
    </row>
    <row r="38" spans="1:36">
      <c r="A38" s="14" t="s">
        <v>105</v>
      </c>
      <c r="B38" s="4">
        <v>200</v>
      </c>
      <c r="C38" s="5">
        <v>0.2</v>
      </c>
      <c r="D38" s="49">
        <v>40</v>
      </c>
      <c r="E38" s="9">
        <v>4000</v>
      </c>
      <c r="F38" s="9">
        <v>8</v>
      </c>
      <c r="G38" s="9"/>
      <c r="H38" s="17" t="s">
        <v>150</v>
      </c>
      <c r="I38" s="9">
        <v>300</v>
      </c>
      <c r="J38" s="5">
        <v>0.2</v>
      </c>
      <c r="K38" s="49">
        <v>60</v>
      </c>
      <c r="L38" s="4">
        <v>6000</v>
      </c>
      <c r="M38" s="4">
        <v>12</v>
      </c>
      <c r="N38" s="4"/>
      <c r="O38" s="4">
        <v>60</v>
      </c>
      <c r="P38" s="9">
        <v>400</v>
      </c>
      <c r="Q38" s="5">
        <v>0.2</v>
      </c>
      <c r="R38" s="49">
        <v>80</v>
      </c>
      <c r="S38" s="4">
        <v>8000</v>
      </c>
      <c r="T38" s="4">
        <v>16</v>
      </c>
      <c r="U38" s="4"/>
      <c r="V38" s="4">
        <v>80</v>
      </c>
      <c r="W38" s="9">
        <v>500</v>
      </c>
      <c r="X38" s="5">
        <v>0.2</v>
      </c>
      <c r="Y38" s="49">
        <v>100</v>
      </c>
      <c r="Z38" s="4">
        <v>10000</v>
      </c>
      <c r="AA38" s="4">
        <v>20</v>
      </c>
      <c r="AB38" s="4"/>
      <c r="AC38" s="4">
        <v>100</v>
      </c>
      <c r="AD38" s="9">
        <v>600</v>
      </c>
      <c r="AE38" s="5">
        <v>0.2</v>
      </c>
      <c r="AF38" s="49">
        <v>120</v>
      </c>
      <c r="AG38" s="4">
        <v>12000</v>
      </c>
      <c r="AH38" s="4">
        <v>24</v>
      </c>
      <c r="AI38" s="4"/>
      <c r="AJ38" s="4">
        <v>120</v>
      </c>
    </row>
    <row r="39" spans="1:36">
      <c r="A39" s="14" t="s">
        <v>106</v>
      </c>
      <c r="B39" s="4">
        <v>200</v>
      </c>
      <c r="C39" s="5">
        <v>0.2</v>
      </c>
      <c r="D39" s="49">
        <v>40</v>
      </c>
      <c r="E39" s="9">
        <v>750</v>
      </c>
      <c r="F39" s="9">
        <v>1</v>
      </c>
      <c r="G39" s="9">
        <v>15</v>
      </c>
      <c r="H39" s="17">
        <v>7.5</v>
      </c>
      <c r="I39" s="9">
        <v>300</v>
      </c>
      <c r="J39" s="5">
        <v>0.2</v>
      </c>
      <c r="K39" s="49">
        <v>60</v>
      </c>
      <c r="L39" s="4">
        <f>E39+'10 Credit min'!I39</f>
        <v>1125</v>
      </c>
      <c r="M39" s="4">
        <v>2</v>
      </c>
      <c r="N39" s="4">
        <f>G39+'10 Credit min'!J39</f>
        <v>22.5</v>
      </c>
      <c r="O39" s="4">
        <f>H39+'10 Credit min'!K39</f>
        <v>15</v>
      </c>
      <c r="P39" s="9">
        <v>400</v>
      </c>
      <c r="Q39" s="5">
        <v>0.2</v>
      </c>
      <c r="R39" s="49">
        <v>80</v>
      </c>
      <c r="S39" s="4">
        <f>L39+'10 Credit min'!I39</f>
        <v>1500</v>
      </c>
      <c r="T39" s="4">
        <v>3</v>
      </c>
      <c r="U39" s="4">
        <f>N39+'10 Credit min'!J39</f>
        <v>30</v>
      </c>
      <c r="V39" s="4">
        <f>O39+'10 Credit min'!K39</f>
        <v>22.5</v>
      </c>
      <c r="W39" s="9">
        <v>500</v>
      </c>
      <c r="X39" s="5">
        <v>0.2</v>
      </c>
      <c r="Y39" s="49">
        <v>100</v>
      </c>
      <c r="Z39" s="4">
        <f>S39+'10 Credit min'!I39</f>
        <v>1875</v>
      </c>
      <c r="AA39" s="4">
        <v>4</v>
      </c>
      <c r="AB39" s="4">
        <f>U39+'10 Credit min'!J39</f>
        <v>37.5</v>
      </c>
      <c r="AC39" s="4">
        <f>V39+'10 Credit min'!K39</f>
        <v>30</v>
      </c>
      <c r="AD39" s="9">
        <v>600</v>
      </c>
      <c r="AE39" s="5">
        <v>0.2</v>
      </c>
      <c r="AF39" s="49">
        <v>120</v>
      </c>
      <c r="AG39" s="4">
        <f>Z39+'10 Credit min'!I39</f>
        <v>2250</v>
      </c>
      <c r="AH39" s="4">
        <v>5</v>
      </c>
      <c r="AI39" s="4">
        <f>AB39+'10 Credit min'!J39</f>
        <v>45</v>
      </c>
      <c r="AJ39" s="4">
        <f>AC39+'10 Credit min'!K39</f>
        <v>37.5</v>
      </c>
    </row>
    <row r="40" spans="1:36">
      <c r="A40" s="14" t="s">
        <v>107</v>
      </c>
      <c r="B40" s="4">
        <v>200</v>
      </c>
      <c r="C40" s="5">
        <v>0.2</v>
      </c>
      <c r="D40" s="49">
        <v>40</v>
      </c>
      <c r="E40" s="9">
        <v>1000</v>
      </c>
      <c r="F40" s="9">
        <v>2</v>
      </c>
      <c r="G40" s="9">
        <v>60</v>
      </c>
      <c r="H40" s="17">
        <v>10</v>
      </c>
      <c r="I40" s="9">
        <v>300</v>
      </c>
      <c r="J40" s="5">
        <v>0.2</v>
      </c>
      <c r="K40" s="49">
        <v>60</v>
      </c>
      <c r="L40" s="4">
        <f>E40+'10 Credit min'!I40</f>
        <v>1500</v>
      </c>
      <c r="M40" s="4">
        <v>3</v>
      </c>
      <c r="N40" s="4">
        <f>G40+'10 Credit min'!J40</f>
        <v>90</v>
      </c>
      <c r="O40" s="4">
        <f>H40+'10 Credit min'!K40</f>
        <v>15</v>
      </c>
      <c r="P40" s="9">
        <v>400</v>
      </c>
      <c r="Q40" s="5">
        <v>0.2</v>
      </c>
      <c r="R40" s="49">
        <v>80</v>
      </c>
      <c r="S40" s="4">
        <f>L40+'10 Credit min'!I40</f>
        <v>2000</v>
      </c>
      <c r="T40" s="4">
        <v>4</v>
      </c>
      <c r="U40" s="4">
        <f>N40+'10 Credit min'!J40</f>
        <v>120</v>
      </c>
      <c r="V40" s="4">
        <f>O40+'10 Credit min'!K40</f>
        <v>20</v>
      </c>
      <c r="W40" s="9">
        <v>500</v>
      </c>
      <c r="X40" s="5">
        <v>0.2</v>
      </c>
      <c r="Y40" s="49">
        <v>100</v>
      </c>
      <c r="Z40" s="4">
        <f>S40+'10 Credit min'!I40</f>
        <v>2500</v>
      </c>
      <c r="AA40" s="4">
        <v>5</v>
      </c>
      <c r="AB40" s="4">
        <f>U40+'10 Credit min'!J40</f>
        <v>150</v>
      </c>
      <c r="AC40" s="4">
        <f>V40+'10 Credit min'!K40</f>
        <v>25</v>
      </c>
      <c r="AD40" s="9">
        <v>600</v>
      </c>
      <c r="AE40" s="5">
        <v>0.2</v>
      </c>
      <c r="AF40" s="49">
        <v>120</v>
      </c>
      <c r="AG40" s="4">
        <f>Z40+'10 Credit min'!I40</f>
        <v>3000</v>
      </c>
      <c r="AH40" s="4">
        <v>6</v>
      </c>
      <c r="AI40" s="4">
        <f>AB40+'10 Credit min'!J40</f>
        <v>180</v>
      </c>
      <c r="AJ40" s="4">
        <f>AC40+'10 Credit min'!K40</f>
        <v>30</v>
      </c>
    </row>
    <row r="41" spans="1:36">
      <c r="A41" s="14" t="s">
        <v>108</v>
      </c>
      <c r="B41" s="4">
        <v>200</v>
      </c>
      <c r="C41" s="5">
        <v>0.2</v>
      </c>
      <c r="D41" s="49">
        <v>40</v>
      </c>
      <c r="E41" s="9">
        <v>1000</v>
      </c>
      <c r="F41" s="9">
        <v>2</v>
      </c>
      <c r="G41" s="9">
        <v>60</v>
      </c>
      <c r="H41" s="17" t="s">
        <v>151</v>
      </c>
      <c r="I41" s="9">
        <v>300</v>
      </c>
      <c r="J41" s="5">
        <v>0.2</v>
      </c>
      <c r="K41" s="49">
        <v>60</v>
      </c>
      <c r="L41" s="4">
        <f>E41+'10 Credit min'!I41</f>
        <v>1500</v>
      </c>
      <c r="M41" s="4">
        <v>3</v>
      </c>
      <c r="N41" s="4">
        <f>G41+'10 Credit min'!J41</f>
        <v>90</v>
      </c>
      <c r="O41" s="4">
        <f>H41+'10 Credit min'!K41</f>
        <v>15</v>
      </c>
      <c r="P41" s="9">
        <v>400</v>
      </c>
      <c r="Q41" s="5">
        <v>0.2</v>
      </c>
      <c r="R41" s="49">
        <v>80</v>
      </c>
      <c r="S41" s="4">
        <f>L41+'10 Credit min'!I41</f>
        <v>2000</v>
      </c>
      <c r="T41" s="4">
        <v>4</v>
      </c>
      <c r="U41" s="4">
        <f>N41+'10 Credit min'!J41</f>
        <v>120</v>
      </c>
      <c r="V41" s="4">
        <f>O41+'10 Credit min'!K41</f>
        <v>20</v>
      </c>
      <c r="W41" s="9">
        <v>500</v>
      </c>
      <c r="X41" s="5">
        <v>0.2</v>
      </c>
      <c r="Y41" s="49">
        <v>100</v>
      </c>
      <c r="Z41" s="4">
        <f>S41+'10 Credit min'!I41</f>
        <v>2500</v>
      </c>
      <c r="AA41" s="4">
        <v>5</v>
      </c>
      <c r="AB41" s="4">
        <f>U41+'10 Credit min'!J41</f>
        <v>150</v>
      </c>
      <c r="AC41" s="4">
        <f>V41+'10 Credit min'!K41</f>
        <v>25</v>
      </c>
      <c r="AD41" s="9">
        <v>600</v>
      </c>
      <c r="AE41" s="5">
        <v>0.2</v>
      </c>
      <c r="AF41" s="49">
        <v>120</v>
      </c>
      <c r="AG41" s="4">
        <f>Z41+'10 Credit min'!I41</f>
        <v>3000</v>
      </c>
      <c r="AH41" s="4">
        <v>6</v>
      </c>
      <c r="AI41" s="4">
        <f>AB41+'10 Credit min'!J41</f>
        <v>180</v>
      </c>
      <c r="AJ41" s="4">
        <f>AC41+'10 Credit min'!K41</f>
        <v>30</v>
      </c>
    </row>
    <row r="42" spans="1:36">
      <c r="A42" s="14" t="s">
        <v>109</v>
      </c>
      <c r="B42" s="4">
        <v>200</v>
      </c>
      <c r="C42" s="5">
        <v>0.2</v>
      </c>
      <c r="D42" s="49">
        <v>40</v>
      </c>
      <c r="E42" s="9"/>
      <c r="F42" s="9"/>
      <c r="G42" s="9">
        <v>45</v>
      </c>
      <c r="H42" s="17">
        <v>4.5</v>
      </c>
      <c r="I42" s="9">
        <v>300</v>
      </c>
      <c r="J42" s="5">
        <v>0.2</v>
      </c>
      <c r="K42" s="49">
        <v>60</v>
      </c>
      <c r="L42" s="4"/>
      <c r="M42" s="4"/>
      <c r="N42" s="4">
        <v>50</v>
      </c>
      <c r="O42" s="4">
        <v>5</v>
      </c>
      <c r="P42" s="9">
        <v>400</v>
      </c>
      <c r="Q42" s="5">
        <v>0.2</v>
      </c>
      <c r="R42" s="49">
        <v>80</v>
      </c>
      <c r="S42" s="4"/>
      <c r="T42" s="4"/>
      <c r="U42" s="4">
        <v>55</v>
      </c>
      <c r="V42" s="4">
        <v>5.5</v>
      </c>
      <c r="W42" s="9">
        <v>500</v>
      </c>
      <c r="X42" s="5">
        <v>0.2</v>
      </c>
      <c r="Y42" s="49">
        <v>100</v>
      </c>
      <c r="Z42" s="4"/>
      <c r="AA42" s="4"/>
      <c r="AB42" s="4">
        <v>60</v>
      </c>
      <c r="AC42" s="4">
        <v>6</v>
      </c>
      <c r="AD42" s="9">
        <v>600</v>
      </c>
      <c r="AE42" s="5">
        <v>0.2</v>
      </c>
      <c r="AF42" s="49">
        <v>120</v>
      </c>
      <c r="AG42" s="4"/>
      <c r="AH42" s="4"/>
      <c r="AI42" s="4">
        <v>60</v>
      </c>
      <c r="AJ42" s="4">
        <v>6</v>
      </c>
    </row>
  </sheetData>
  <sheetProtection algorithmName="SHA-512" hashValue="dXDB2pvWZFGvBoRADRtcsOSxZps/zGMsFmTPykO90BKkEi3o4hNX2U75geAZ2t9ZmOPmqdqyf3lExAdwDlw/YA==" saltValue="KaMK4L9mta92NB6+Ntw6Ug==" spinCount="100000" sheet="1" objects="1" scenarios="1"/>
  <mergeCells count="5">
    <mergeCell ref="AD1:AJ1"/>
    <mergeCell ref="B1:H1"/>
    <mergeCell ref="I1:O1"/>
    <mergeCell ref="P1:V1"/>
    <mergeCell ref="W1:AC1"/>
  </mergeCells>
  <phoneticPr fontId="10"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DA6BC-E709-45E2-B9EC-265A0C2EF0E9}">
  <dimension ref="A1:B42"/>
  <sheetViews>
    <sheetView topLeftCell="A23" workbookViewId="0">
      <selection activeCell="B26" sqref="B26"/>
    </sheetView>
  </sheetViews>
  <sheetFormatPr defaultRowHeight="14.45"/>
  <cols>
    <col min="1" max="1" width="36.7109375" style="8" customWidth="1"/>
    <col min="2" max="2" width="142.28515625" style="61" customWidth="1"/>
  </cols>
  <sheetData>
    <row r="1" spans="1:2">
      <c r="A1" s="21" t="s">
        <v>165</v>
      </c>
      <c r="B1" s="60"/>
    </row>
    <row r="2" spans="1:2">
      <c r="A2" s="13" t="s">
        <v>135</v>
      </c>
      <c r="B2" s="60"/>
    </row>
    <row r="3" spans="1:2">
      <c r="A3" s="14" t="s">
        <v>63</v>
      </c>
      <c r="B3" s="60"/>
    </row>
    <row r="4" spans="1:2">
      <c r="A4" s="14" t="s">
        <v>66</v>
      </c>
      <c r="B4" s="60"/>
    </row>
    <row r="5" spans="1:2">
      <c r="A5" s="14" t="s">
        <v>69</v>
      </c>
      <c r="B5" s="60"/>
    </row>
    <row r="6" spans="1:2">
      <c r="A6" s="14" t="s">
        <v>72</v>
      </c>
      <c r="B6" s="60"/>
    </row>
    <row r="7" spans="1:2" ht="28.9">
      <c r="A7" s="14" t="s">
        <v>75</v>
      </c>
      <c r="B7" s="60"/>
    </row>
    <row r="8" spans="1:2">
      <c r="A8" s="14" t="s">
        <v>76</v>
      </c>
      <c r="B8" s="60"/>
    </row>
    <row r="9" spans="1:2">
      <c r="A9" s="14" t="s">
        <v>77</v>
      </c>
      <c r="B9" s="60"/>
    </row>
    <row r="10" spans="1:2">
      <c r="A10" s="14" t="s">
        <v>78</v>
      </c>
      <c r="B10" s="60"/>
    </row>
    <row r="11" spans="1:2">
      <c r="A11" s="14" t="s">
        <v>79</v>
      </c>
      <c r="B11" s="60"/>
    </row>
    <row r="12" spans="1:2">
      <c r="A12" s="14" t="s">
        <v>80</v>
      </c>
      <c r="B12" s="60"/>
    </row>
    <row r="13" spans="1:2">
      <c r="A13" s="14" t="s">
        <v>81</v>
      </c>
      <c r="B13" s="60"/>
    </row>
    <row r="14" spans="1:2">
      <c r="A14" s="14" t="s">
        <v>82</v>
      </c>
      <c r="B14" s="60"/>
    </row>
    <row r="15" spans="1:2">
      <c r="A15" s="14" t="s">
        <v>83</v>
      </c>
      <c r="B15" s="60"/>
    </row>
    <row r="16" spans="1:2" ht="28.9">
      <c r="A16" s="14" t="s">
        <v>84</v>
      </c>
      <c r="B16" s="60" t="s">
        <v>166</v>
      </c>
    </row>
    <row r="17" spans="1:2">
      <c r="A17" s="6" t="s">
        <v>85</v>
      </c>
      <c r="B17" s="60" t="s">
        <v>166</v>
      </c>
    </row>
    <row r="18" spans="1:2">
      <c r="A18" s="14" t="s">
        <v>86</v>
      </c>
      <c r="B18" s="60"/>
    </row>
    <row r="19" spans="1:2">
      <c r="A19" s="14" t="s">
        <v>87</v>
      </c>
      <c r="B19" s="60" t="s">
        <v>166</v>
      </c>
    </row>
    <row r="20" spans="1:2">
      <c r="A20" s="14" t="s">
        <v>88</v>
      </c>
      <c r="B20" s="60" t="s">
        <v>166</v>
      </c>
    </row>
    <row r="21" spans="1:2">
      <c r="A21" s="14" t="s">
        <v>89</v>
      </c>
      <c r="B21" s="60" t="s">
        <v>166</v>
      </c>
    </row>
    <row r="22" spans="1:2">
      <c r="A22" s="14" t="s">
        <v>90</v>
      </c>
      <c r="B22" s="60"/>
    </row>
    <row r="23" spans="1:2">
      <c r="A23" s="14" t="s">
        <v>91</v>
      </c>
      <c r="B23" s="60" t="s">
        <v>167</v>
      </c>
    </row>
    <row r="24" spans="1:2">
      <c r="A24" s="14" t="s">
        <v>92</v>
      </c>
      <c r="B24" s="60"/>
    </row>
    <row r="25" spans="1:2" ht="28.9">
      <c r="A25" s="14" t="s">
        <v>93</v>
      </c>
      <c r="B25" s="60" t="s">
        <v>168</v>
      </c>
    </row>
    <row r="26" spans="1:2">
      <c r="A26" s="14" t="s">
        <v>94</v>
      </c>
      <c r="B26" s="60"/>
    </row>
    <row r="27" spans="1:2">
      <c r="A27" s="14" t="s">
        <v>95</v>
      </c>
      <c r="B27" s="60"/>
    </row>
    <row r="28" spans="1:2">
      <c r="A28" s="14" t="s">
        <v>96</v>
      </c>
      <c r="B28" s="60"/>
    </row>
    <row r="29" spans="1:2">
      <c r="A29" s="14" t="s">
        <v>97</v>
      </c>
      <c r="B29" s="60"/>
    </row>
    <row r="30" spans="1:2">
      <c r="A30" s="14" t="s">
        <v>98</v>
      </c>
      <c r="B30" s="60"/>
    </row>
    <row r="31" spans="1:2">
      <c r="A31" s="14" t="s">
        <v>99</v>
      </c>
      <c r="B31" s="60"/>
    </row>
    <row r="32" spans="1:2">
      <c r="A32" s="14" t="s">
        <v>100</v>
      </c>
      <c r="B32" s="60"/>
    </row>
    <row r="33" spans="1:2" ht="28.9">
      <c r="A33" s="14" t="s">
        <v>101</v>
      </c>
      <c r="B33" s="60" t="s">
        <v>169</v>
      </c>
    </row>
    <row r="34" spans="1:2" ht="28.9">
      <c r="A34" s="14" t="s">
        <v>36</v>
      </c>
      <c r="B34" s="60" t="s">
        <v>170</v>
      </c>
    </row>
    <row r="35" spans="1:2">
      <c r="A35" s="14" t="s">
        <v>102</v>
      </c>
      <c r="B35" s="60"/>
    </row>
    <row r="36" spans="1:2">
      <c r="A36" s="14" t="s">
        <v>103</v>
      </c>
      <c r="B36" s="60"/>
    </row>
    <row r="37" spans="1:2">
      <c r="A37" s="14" t="s">
        <v>104</v>
      </c>
      <c r="B37" s="60"/>
    </row>
    <row r="38" spans="1:2">
      <c r="A38" s="14" t="s">
        <v>105</v>
      </c>
      <c r="B38" s="60"/>
    </row>
    <row r="39" spans="1:2">
      <c r="A39" s="14" t="s">
        <v>106</v>
      </c>
      <c r="B39" s="60"/>
    </row>
    <row r="40" spans="1:2">
      <c r="A40" s="14" t="s">
        <v>107</v>
      </c>
      <c r="B40" s="60"/>
    </row>
    <row r="41" spans="1:2">
      <c r="A41" s="14" t="s">
        <v>108</v>
      </c>
      <c r="B41" s="60"/>
    </row>
    <row r="42" spans="1:2">
      <c r="A42" s="14" t="s">
        <v>109</v>
      </c>
      <c r="B42" s="60"/>
    </row>
  </sheetData>
  <sheetProtection algorithmName="SHA-512" hashValue="Gv/4EWaF06anJGmaXqDI6eIlUNuDFblFqsseCjrLiYAvMQdHbb8aPJxjbaWfaq/FmAFhoHURU0K8MuYiUzd4IQ==" saltValue="uV+XVcGR1LBMBneA/aFd0A=="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328BA-DAF1-4FE1-B08B-995888A1903A}">
  <dimension ref="A1:Z42"/>
  <sheetViews>
    <sheetView zoomScale="90" zoomScaleNormal="90" workbookViewId="0">
      <pane xSplit="1" ySplit="2" topLeftCell="B3" activePane="bottomRight" state="frozen"/>
      <selection pane="bottomRight" activeCell="D14" sqref="D14"/>
      <selection pane="bottomLeft" activeCell="A3" sqref="A3"/>
      <selection pane="topRight" activeCell="B1" sqref="B1"/>
    </sheetView>
  </sheetViews>
  <sheetFormatPr defaultRowHeight="14.45"/>
  <cols>
    <col min="1" max="1" width="36.7109375" style="8" customWidth="1"/>
    <col min="2" max="3" width="10.7109375" style="8" customWidth="1"/>
    <col min="4" max="4" width="18" style="15" bestFit="1" customWidth="1"/>
    <col min="5" max="5" width="18" style="15" customWidth="1"/>
    <col min="6" max="6" width="10.7109375" style="42" customWidth="1"/>
    <col min="7" max="7" width="10.7109375" customWidth="1"/>
    <col min="8" max="8" width="10.7109375" style="8" customWidth="1"/>
    <col min="9" max="9" width="10.7109375" style="15" customWidth="1"/>
    <col min="10" max="10" width="18" style="15" customWidth="1"/>
    <col min="11" max="11" width="10.7109375" style="39" customWidth="1"/>
    <col min="12" max="12" width="10.7109375" style="15" customWidth="1"/>
    <col min="13" max="13" width="10.7109375" style="8" customWidth="1"/>
    <col min="14" max="14" width="10.7109375" style="15" customWidth="1"/>
    <col min="15" max="15" width="18" style="15" customWidth="1"/>
    <col min="16" max="16" width="10.7109375" style="39" customWidth="1"/>
    <col min="17" max="17" width="10.7109375" style="15" customWidth="1"/>
    <col min="18" max="18" width="10.7109375" style="8" customWidth="1"/>
    <col min="19" max="19" width="10.7109375" style="15" customWidth="1"/>
    <col min="20" max="20" width="18" style="15" customWidth="1"/>
    <col min="21" max="21" width="10.7109375" style="39" customWidth="1"/>
    <col min="22" max="22" width="10.7109375" style="15" customWidth="1"/>
    <col min="23" max="23" width="10.7109375" style="8" customWidth="1"/>
    <col min="24" max="24" width="10.7109375" style="15" customWidth="1"/>
    <col min="25" max="25" width="18" style="15" customWidth="1"/>
    <col min="26" max="26" width="10.7109375" style="39" customWidth="1"/>
  </cols>
  <sheetData>
    <row r="1" spans="1:26">
      <c r="A1" s="21"/>
      <c r="B1" s="95" t="s">
        <v>171</v>
      </c>
      <c r="C1" s="95"/>
      <c r="D1" s="95"/>
      <c r="E1" s="95"/>
      <c r="F1" s="95"/>
      <c r="G1" s="95" t="s">
        <v>172</v>
      </c>
      <c r="H1" s="95"/>
      <c r="I1" s="95"/>
      <c r="J1" s="95"/>
      <c r="K1" s="95"/>
      <c r="L1" s="95" t="s">
        <v>173</v>
      </c>
      <c r="M1" s="95"/>
      <c r="N1" s="95"/>
      <c r="O1" s="95"/>
      <c r="P1" s="95"/>
      <c r="Q1" s="95" t="s">
        <v>174</v>
      </c>
      <c r="R1" s="95"/>
      <c r="S1" s="95"/>
      <c r="T1" s="95"/>
      <c r="U1" s="95"/>
      <c r="V1" s="95" t="s">
        <v>175</v>
      </c>
      <c r="W1" s="95"/>
      <c r="X1" s="95"/>
      <c r="Y1" s="95"/>
      <c r="Z1" s="95"/>
    </row>
    <row r="2" spans="1:26" ht="58.9" customHeight="1">
      <c r="A2" s="13" t="s">
        <v>135</v>
      </c>
      <c r="B2" s="12" t="s">
        <v>137</v>
      </c>
      <c r="C2" s="12" t="s">
        <v>138</v>
      </c>
      <c r="D2" s="12" t="s">
        <v>140</v>
      </c>
      <c r="E2" s="12" t="s">
        <v>142</v>
      </c>
      <c r="F2" s="23" t="s">
        <v>143</v>
      </c>
      <c r="G2" s="12" t="s">
        <v>137</v>
      </c>
      <c r="H2" s="12" t="s">
        <v>138</v>
      </c>
      <c r="I2" s="12" t="s">
        <v>140</v>
      </c>
      <c r="J2" s="12" t="s">
        <v>144</v>
      </c>
      <c r="K2" s="23" t="s">
        <v>143</v>
      </c>
      <c r="L2" s="12" t="s">
        <v>137</v>
      </c>
      <c r="M2" s="12" t="s">
        <v>138</v>
      </c>
      <c r="N2" s="12" t="s">
        <v>140</v>
      </c>
      <c r="O2" s="12" t="s">
        <v>144</v>
      </c>
      <c r="P2" s="23" t="s">
        <v>143</v>
      </c>
      <c r="Q2" s="12" t="s">
        <v>137</v>
      </c>
      <c r="R2" s="12" t="s">
        <v>138</v>
      </c>
      <c r="S2" s="12" t="s">
        <v>140</v>
      </c>
      <c r="T2" s="12" t="s">
        <v>144</v>
      </c>
      <c r="U2" s="23" t="s">
        <v>143</v>
      </c>
      <c r="V2" s="12" t="s">
        <v>137</v>
      </c>
      <c r="W2" s="12" t="s">
        <v>138</v>
      </c>
      <c r="X2" s="12" t="s">
        <v>140</v>
      </c>
      <c r="Y2" s="12" t="s">
        <v>144</v>
      </c>
      <c r="Z2" s="23" t="s">
        <v>143</v>
      </c>
    </row>
    <row r="3" spans="1:26">
      <c r="A3" s="14" t="s">
        <v>63</v>
      </c>
      <c r="B3" s="4">
        <v>200</v>
      </c>
      <c r="C3" s="5">
        <v>0.2</v>
      </c>
      <c r="D3" s="4">
        <v>500</v>
      </c>
      <c r="E3" s="4"/>
      <c r="F3" s="19">
        <v>5</v>
      </c>
      <c r="G3" s="4">
        <v>300</v>
      </c>
      <c r="H3" s="5">
        <v>0.2</v>
      </c>
      <c r="I3" s="4">
        <f>D3+'10 Credit min'!N3</f>
        <v>750</v>
      </c>
      <c r="J3" s="4"/>
      <c r="K3" s="4">
        <f>F3+'10 Credit min'!P3</f>
        <v>7.5</v>
      </c>
      <c r="L3" s="4">
        <v>400</v>
      </c>
      <c r="M3" s="5">
        <v>0.2</v>
      </c>
      <c r="N3" s="4">
        <f>I3+'10 Credit min'!N3</f>
        <v>1000</v>
      </c>
      <c r="O3" s="4"/>
      <c r="P3" s="4">
        <f>K3+'10 Credit min'!P3</f>
        <v>10</v>
      </c>
      <c r="Q3" s="4">
        <v>500</v>
      </c>
      <c r="R3" s="5">
        <v>0.2</v>
      </c>
      <c r="S3" s="4">
        <f>N3+'10 Credit min'!N3</f>
        <v>1250</v>
      </c>
      <c r="T3" s="4"/>
      <c r="U3" s="4">
        <f>P3+'10 Credit min'!P3</f>
        <v>12.5</v>
      </c>
      <c r="V3" s="4">
        <v>600</v>
      </c>
      <c r="W3" s="5">
        <v>0.2</v>
      </c>
      <c r="X3" s="4">
        <f>S3+'10 Credit min'!N3</f>
        <v>1500</v>
      </c>
      <c r="Y3" s="4"/>
      <c r="Z3" s="4">
        <f>U3+'10 Credit min'!P3</f>
        <v>15</v>
      </c>
    </row>
    <row r="4" spans="1:26">
      <c r="A4" s="14" t="s">
        <v>66</v>
      </c>
      <c r="B4" s="4">
        <v>200</v>
      </c>
      <c r="C4" s="5">
        <v>0.2</v>
      </c>
      <c r="D4" s="4">
        <v>500</v>
      </c>
      <c r="E4" s="4"/>
      <c r="F4" s="19" t="s">
        <v>145</v>
      </c>
      <c r="G4" s="4">
        <v>300</v>
      </c>
      <c r="H4" s="5">
        <v>0.2</v>
      </c>
      <c r="I4" s="4">
        <f>D4+'10 Credit min'!N4</f>
        <v>750</v>
      </c>
      <c r="J4" s="4"/>
      <c r="K4" s="4">
        <f>F4+'10 Credit min'!P4</f>
        <v>7.5</v>
      </c>
      <c r="L4" s="4">
        <v>400</v>
      </c>
      <c r="M4" s="5">
        <v>0.2</v>
      </c>
      <c r="N4" s="4">
        <f>I4+'10 Credit min'!N4</f>
        <v>1000</v>
      </c>
      <c r="O4" s="4"/>
      <c r="P4" s="4">
        <f>K4+'10 Credit min'!P4</f>
        <v>10</v>
      </c>
      <c r="Q4" s="4">
        <v>500</v>
      </c>
      <c r="R4" s="5">
        <v>0.2</v>
      </c>
      <c r="S4" s="4">
        <f>N4+'10 Credit min'!N4</f>
        <v>1250</v>
      </c>
      <c r="T4" s="4"/>
      <c r="U4" s="4">
        <f>P4+'10 Credit min'!P4</f>
        <v>12.5</v>
      </c>
      <c r="V4" s="4">
        <v>600</v>
      </c>
      <c r="W4" s="5">
        <v>0.2</v>
      </c>
      <c r="X4" s="4">
        <f>S4+'10 Credit min'!N4</f>
        <v>1500</v>
      </c>
      <c r="Y4" s="4"/>
      <c r="Z4" s="4">
        <f>U4+'10 Credit min'!P4</f>
        <v>15</v>
      </c>
    </row>
    <row r="5" spans="1:26">
      <c r="A5" s="14" t="s">
        <v>69</v>
      </c>
      <c r="B5" s="4">
        <v>200</v>
      </c>
      <c r="C5" s="5">
        <v>0.2</v>
      </c>
      <c r="D5" s="4"/>
      <c r="E5" s="4">
        <v>25</v>
      </c>
      <c r="F5" s="19" t="s">
        <v>146</v>
      </c>
      <c r="G5" s="4">
        <v>300</v>
      </c>
      <c r="H5" s="5">
        <v>0.2</v>
      </c>
      <c r="I5" s="4"/>
      <c r="J5" s="4">
        <f>E5+'10 Credit min'!O5</f>
        <v>37.5</v>
      </c>
      <c r="K5" s="4">
        <f>F5+'10 Credit min'!P5</f>
        <v>3.75</v>
      </c>
      <c r="L5" s="4">
        <v>400</v>
      </c>
      <c r="M5" s="5">
        <v>0.2</v>
      </c>
      <c r="N5" s="4"/>
      <c r="O5" s="4">
        <f>J5+'10 Credit min'!O5</f>
        <v>50</v>
      </c>
      <c r="P5" s="4">
        <f>K5+'10 Credit min'!P5</f>
        <v>5</v>
      </c>
      <c r="Q5" s="4">
        <v>500</v>
      </c>
      <c r="R5" s="5">
        <v>0.2</v>
      </c>
      <c r="S5" s="4"/>
      <c r="T5" s="4">
        <f>O5+'10 Credit min'!O5</f>
        <v>62.5</v>
      </c>
      <c r="U5" s="4">
        <f>P5+'10 Credit min'!P5</f>
        <v>6.25</v>
      </c>
      <c r="V5" s="4">
        <v>600</v>
      </c>
      <c r="W5" s="5">
        <v>0.2</v>
      </c>
      <c r="X5" s="4"/>
      <c r="Y5" s="4">
        <f>T5+'10 Credit min'!O5</f>
        <v>75</v>
      </c>
      <c r="Z5" s="4">
        <f>U5+'10 Credit min'!P5</f>
        <v>7.5</v>
      </c>
    </row>
    <row r="6" spans="1:26">
      <c r="A6" s="14" t="s">
        <v>72</v>
      </c>
      <c r="B6" s="4">
        <v>200</v>
      </c>
      <c r="C6" s="5">
        <v>0.2</v>
      </c>
      <c r="D6" s="4">
        <v>500</v>
      </c>
      <c r="E6" s="4"/>
      <c r="F6" s="19" t="s">
        <v>145</v>
      </c>
      <c r="G6" s="4">
        <v>300</v>
      </c>
      <c r="H6" s="5">
        <v>0.2</v>
      </c>
      <c r="I6" s="4">
        <f>D6+'10 Credit min'!N6</f>
        <v>750</v>
      </c>
      <c r="J6" s="4"/>
      <c r="K6" s="4">
        <f>F6+'10 Credit min'!P6</f>
        <v>7.5</v>
      </c>
      <c r="L6" s="4">
        <v>400</v>
      </c>
      <c r="M6" s="5">
        <v>0.2</v>
      </c>
      <c r="N6" s="4">
        <f>I6+'10 Credit min'!N6</f>
        <v>1000</v>
      </c>
      <c r="O6" s="4"/>
      <c r="P6" s="4">
        <f>K6+'10 Credit min'!P6</f>
        <v>10</v>
      </c>
      <c r="Q6" s="4">
        <v>500</v>
      </c>
      <c r="R6" s="5">
        <v>0.2</v>
      </c>
      <c r="S6" s="4">
        <f>N6+'10 Credit min'!N6</f>
        <v>1250</v>
      </c>
      <c r="T6" s="4"/>
      <c r="U6" s="4">
        <f>P6+'10 Credit min'!P6</f>
        <v>12.5</v>
      </c>
      <c r="V6" s="4">
        <v>600</v>
      </c>
      <c r="W6" s="5">
        <v>0.2</v>
      </c>
      <c r="X6" s="4">
        <f>S6+'10 Credit min'!N6</f>
        <v>1500</v>
      </c>
      <c r="Y6" s="4"/>
      <c r="Z6" s="4">
        <f>U6+'10 Credit min'!P6</f>
        <v>15</v>
      </c>
    </row>
    <row r="7" spans="1:26" ht="28.9">
      <c r="A7" s="14" t="s">
        <v>75</v>
      </c>
      <c r="B7" s="4">
        <v>200</v>
      </c>
      <c r="C7" s="5">
        <v>0.2</v>
      </c>
      <c r="D7" s="4">
        <v>750</v>
      </c>
      <c r="E7" s="4"/>
      <c r="F7" s="19" t="s">
        <v>147</v>
      </c>
      <c r="G7" s="4">
        <v>300</v>
      </c>
      <c r="H7" s="5">
        <v>0.2</v>
      </c>
      <c r="I7" s="4">
        <f>D7+'10 Credit min'!N7</f>
        <v>1125</v>
      </c>
      <c r="J7" s="4"/>
      <c r="K7" s="4">
        <f>F7+'10 Credit min'!P7</f>
        <v>11.25</v>
      </c>
      <c r="L7" s="4">
        <v>400</v>
      </c>
      <c r="M7" s="5">
        <v>0.2</v>
      </c>
      <c r="N7" s="4">
        <f>I7+'10 Credit min'!N7</f>
        <v>1500</v>
      </c>
      <c r="O7" s="4"/>
      <c r="P7" s="4">
        <f>K7+'10 Credit min'!P7</f>
        <v>15</v>
      </c>
      <c r="Q7" s="4">
        <v>500</v>
      </c>
      <c r="R7" s="5">
        <v>0.2</v>
      </c>
      <c r="S7" s="4">
        <f>N7+'10 Credit min'!N7</f>
        <v>1875</v>
      </c>
      <c r="T7" s="4"/>
      <c r="U7" s="4">
        <f>P7+'10 Credit min'!P7</f>
        <v>18.75</v>
      </c>
      <c r="V7" s="4">
        <v>600</v>
      </c>
      <c r="W7" s="5">
        <v>0.2</v>
      </c>
      <c r="X7" s="4">
        <f>S7+'10 Credit min'!N7</f>
        <v>2250</v>
      </c>
      <c r="Y7" s="4"/>
      <c r="Z7" s="4">
        <f>U7+'10 Credit min'!P7</f>
        <v>22.5</v>
      </c>
    </row>
    <row r="8" spans="1:26">
      <c r="A8" s="14" t="s">
        <v>76</v>
      </c>
      <c r="B8" s="4">
        <v>200</v>
      </c>
      <c r="C8" s="5">
        <v>0.2</v>
      </c>
      <c r="D8" s="9">
        <v>2000</v>
      </c>
      <c r="E8" s="9"/>
      <c r="F8" s="17">
        <v>20</v>
      </c>
      <c r="G8" s="9">
        <v>300</v>
      </c>
      <c r="H8" s="5">
        <v>0.2</v>
      </c>
      <c r="I8" s="4">
        <f>D8+'10 Credit min'!N8</f>
        <v>3000</v>
      </c>
      <c r="J8" s="4"/>
      <c r="K8" s="4">
        <f>F8+'10 Credit min'!P8</f>
        <v>30</v>
      </c>
      <c r="L8" s="9">
        <v>400</v>
      </c>
      <c r="M8" s="5">
        <v>0.2</v>
      </c>
      <c r="N8" s="4">
        <f>I8+'10 Credit min'!N8</f>
        <v>4000</v>
      </c>
      <c r="O8" s="4"/>
      <c r="P8" s="4">
        <f>K8+'10 Credit min'!P8</f>
        <v>40</v>
      </c>
      <c r="Q8" s="9">
        <v>500</v>
      </c>
      <c r="R8" s="5">
        <v>0.2</v>
      </c>
      <c r="S8" s="4">
        <f>N8+'10 Credit min'!N8</f>
        <v>5000</v>
      </c>
      <c r="T8" s="4"/>
      <c r="U8" s="4">
        <f>P8+'10 Credit min'!P8</f>
        <v>50</v>
      </c>
      <c r="V8" s="9">
        <v>600</v>
      </c>
      <c r="W8" s="5">
        <v>0.2</v>
      </c>
      <c r="X8" s="4">
        <f>S8+'10 Credit min'!N8</f>
        <v>6000</v>
      </c>
      <c r="Y8" s="4"/>
      <c r="Z8" s="4">
        <f>U8+'10 Credit min'!P8</f>
        <v>60</v>
      </c>
    </row>
    <row r="9" spans="1:26">
      <c r="A9" s="14" t="s">
        <v>77</v>
      </c>
      <c r="B9" s="4">
        <v>200</v>
      </c>
      <c r="C9" s="5">
        <v>0.2</v>
      </c>
      <c r="D9" s="9">
        <v>750</v>
      </c>
      <c r="E9" s="9">
        <v>15</v>
      </c>
      <c r="F9" s="17" t="s">
        <v>147</v>
      </c>
      <c r="G9" s="9">
        <v>300</v>
      </c>
      <c r="H9" s="5">
        <v>0.2</v>
      </c>
      <c r="I9" s="4">
        <f>D9+'10 Credit min'!N9</f>
        <v>1125</v>
      </c>
      <c r="J9" s="4">
        <f>E9+'10 Credit min'!O9</f>
        <v>22.5</v>
      </c>
      <c r="K9" s="4">
        <f>F9+'10 Credit min'!P9</f>
        <v>11.25</v>
      </c>
      <c r="L9" s="9">
        <v>400</v>
      </c>
      <c r="M9" s="5">
        <v>0.2</v>
      </c>
      <c r="N9" s="4">
        <f>I9+'10 Credit min'!N9</f>
        <v>1500</v>
      </c>
      <c r="O9" s="4">
        <f>J9+'10 Credit min'!O9</f>
        <v>30</v>
      </c>
      <c r="P9" s="4">
        <f>K9+'10 Credit min'!P9</f>
        <v>15</v>
      </c>
      <c r="Q9" s="9">
        <v>500</v>
      </c>
      <c r="R9" s="5">
        <v>0.2</v>
      </c>
      <c r="S9" s="4">
        <f>N9+'10 Credit min'!N9</f>
        <v>1875</v>
      </c>
      <c r="T9" s="4">
        <f>O9+'10 Credit min'!O9</f>
        <v>37.5</v>
      </c>
      <c r="U9" s="4">
        <f>P9+'10 Credit min'!P9</f>
        <v>18.75</v>
      </c>
      <c r="V9" s="9">
        <v>600</v>
      </c>
      <c r="W9" s="5">
        <v>0.2</v>
      </c>
      <c r="X9" s="4">
        <f>S9+'10 Credit min'!N9</f>
        <v>2250</v>
      </c>
      <c r="Y9" s="4">
        <f>T9+'10 Credit min'!O9</f>
        <v>45</v>
      </c>
      <c r="Z9" s="4">
        <f>U9+'10 Credit min'!P9</f>
        <v>22.5</v>
      </c>
    </row>
    <row r="10" spans="1:26">
      <c r="A10" s="14" t="s">
        <v>78</v>
      </c>
      <c r="B10" s="4">
        <v>200</v>
      </c>
      <c r="C10" s="5">
        <v>0.2</v>
      </c>
      <c r="D10" s="9">
        <v>800</v>
      </c>
      <c r="E10" s="9"/>
      <c r="F10" s="17" t="s">
        <v>148</v>
      </c>
      <c r="G10" s="9">
        <v>300</v>
      </c>
      <c r="H10" s="5">
        <v>0.2</v>
      </c>
      <c r="I10" s="4">
        <f>D10+'10 Credit min'!N10</f>
        <v>1200</v>
      </c>
      <c r="J10" s="4"/>
      <c r="K10" s="4">
        <f>F10+'10 Credit min'!P10</f>
        <v>12</v>
      </c>
      <c r="L10" s="9">
        <v>400</v>
      </c>
      <c r="M10" s="5">
        <v>0.2</v>
      </c>
      <c r="N10" s="4">
        <f>I10+'10 Credit min'!N10</f>
        <v>1600</v>
      </c>
      <c r="O10" s="4"/>
      <c r="P10" s="4">
        <f>K10+'10 Credit min'!P10</f>
        <v>16</v>
      </c>
      <c r="Q10" s="9">
        <v>500</v>
      </c>
      <c r="R10" s="5">
        <v>0.2</v>
      </c>
      <c r="S10" s="4">
        <f>N10+'10 Credit min'!N10</f>
        <v>2000</v>
      </c>
      <c r="T10" s="4"/>
      <c r="U10" s="4">
        <f>P10+'10 Credit min'!P10</f>
        <v>20</v>
      </c>
      <c r="V10" s="9">
        <v>600</v>
      </c>
      <c r="W10" s="5">
        <v>0.2</v>
      </c>
      <c r="X10" s="4">
        <f>S10+'10 Credit min'!N10</f>
        <v>2400</v>
      </c>
      <c r="Y10" s="4"/>
      <c r="Z10" s="4">
        <f>U10+'10 Credit min'!P10</f>
        <v>24</v>
      </c>
    </row>
    <row r="11" spans="1:26">
      <c r="A11" s="14" t="s">
        <v>79</v>
      </c>
      <c r="B11" s="4">
        <v>200</v>
      </c>
      <c r="C11" s="5">
        <v>0.2</v>
      </c>
      <c r="D11" s="9">
        <v>750</v>
      </c>
      <c r="E11" s="9">
        <v>15</v>
      </c>
      <c r="F11" s="17" t="s">
        <v>147</v>
      </c>
      <c r="G11" s="9">
        <v>300</v>
      </c>
      <c r="H11" s="5">
        <v>0.2</v>
      </c>
      <c r="I11" s="4">
        <f>D11+'10 Credit min'!N11</f>
        <v>1125</v>
      </c>
      <c r="J11" s="4">
        <f>E11+'10 Credit min'!O11</f>
        <v>22.5</v>
      </c>
      <c r="K11" s="4">
        <f>F11+'10 Credit min'!P11</f>
        <v>11.25</v>
      </c>
      <c r="L11" s="9">
        <v>400</v>
      </c>
      <c r="M11" s="5">
        <v>0.2</v>
      </c>
      <c r="N11" s="4">
        <f>I11+'10 Credit min'!N11</f>
        <v>1500</v>
      </c>
      <c r="O11" s="4">
        <f>J11+'10 Credit min'!O11</f>
        <v>30</v>
      </c>
      <c r="P11" s="4">
        <f>K11+'10 Credit min'!P11</f>
        <v>15</v>
      </c>
      <c r="Q11" s="9">
        <v>500</v>
      </c>
      <c r="R11" s="5">
        <v>0.2</v>
      </c>
      <c r="S11" s="4">
        <f>N11+'10 Credit min'!N11</f>
        <v>1875</v>
      </c>
      <c r="T11" s="4">
        <f>O11+'10 Credit min'!O11</f>
        <v>37.5</v>
      </c>
      <c r="U11" s="4">
        <f>P11+'10 Credit min'!P11</f>
        <v>18.75</v>
      </c>
      <c r="V11" s="9">
        <v>600</v>
      </c>
      <c r="W11" s="5">
        <v>0.2</v>
      </c>
      <c r="X11" s="4">
        <f>S11+'10 Credit min'!N11</f>
        <v>2250</v>
      </c>
      <c r="Y11" s="4">
        <f>T11+'10 Credit min'!O11</f>
        <v>45</v>
      </c>
      <c r="Z11" s="4">
        <f>U11+'10 Credit min'!P11</f>
        <v>22.5</v>
      </c>
    </row>
    <row r="12" spans="1:26">
      <c r="A12" s="14" t="s">
        <v>80</v>
      </c>
      <c r="B12" s="4">
        <v>200</v>
      </c>
      <c r="C12" s="5">
        <v>0.2</v>
      </c>
      <c r="D12" s="9">
        <v>800</v>
      </c>
      <c r="E12" s="9"/>
      <c r="F12" s="17" t="s">
        <v>148</v>
      </c>
      <c r="G12" s="9">
        <v>300</v>
      </c>
      <c r="H12" s="5">
        <v>0.2</v>
      </c>
      <c r="I12" s="4">
        <f>D12+'10 Credit min'!N12</f>
        <v>1200</v>
      </c>
      <c r="J12" s="4"/>
      <c r="K12" s="4">
        <f>F12+'10 Credit min'!P12</f>
        <v>12</v>
      </c>
      <c r="L12" s="9">
        <v>400</v>
      </c>
      <c r="M12" s="5">
        <v>0.2</v>
      </c>
      <c r="N12" s="4">
        <f>I12+'10 Credit min'!N12</f>
        <v>1600</v>
      </c>
      <c r="O12" s="4"/>
      <c r="P12" s="4">
        <f>K12+'10 Credit min'!P12</f>
        <v>16</v>
      </c>
      <c r="Q12" s="9">
        <v>500</v>
      </c>
      <c r="R12" s="5">
        <v>0.2</v>
      </c>
      <c r="S12" s="4">
        <f>N12+'10 Credit min'!N12</f>
        <v>2000</v>
      </c>
      <c r="T12" s="4"/>
      <c r="U12" s="4">
        <f>P12+'10 Credit min'!P12</f>
        <v>20</v>
      </c>
      <c r="V12" s="9">
        <v>600</v>
      </c>
      <c r="W12" s="5">
        <v>0.2</v>
      </c>
      <c r="X12" s="4">
        <f>S12+'10 Credit min'!N12</f>
        <v>2400</v>
      </c>
      <c r="Y12" s="4"/>
      <c r="Z12" s="4">
        <f>U12+'10 Credit min'!P12</f>
        <v>24</v>
      </c>
    </row>
    <row r="13" spans="1:26">
      <c r="A13" s="14" t="s">
        <v>149</v>
      </c>
      <c r="B13" s="4">
        <v>200</v>
      </c>
      <c r="C13" s="5">
        <v>0.2</v>
      </c>
      <c r="D13" s="9">
        <v>4000</v>
      </c>
      <c r="E13" s="9"/>
      <c r="F13" s="17" t="s">
        <v>150</v>
      </c>
      <c r="G13" s="9">
        <v>300</v>
      </c>
      <c r="H13" s="5">
        <v>0.2</v>
      </c>
      <c r="I13" s="4">
        <f>D13+'10 Credit min'!N13</f>
        <v>6000</v>
      </c>
      <c r="J13" s="4"/>
      <c r="K13" s="4">
        <f>F13+'10 Credit min'!P13</f>
        <v>60</v>
      </c>
      <c r="L13" s="9">
        <v>400</v>
      </c>
      <c r="M13" s="5">
        <v>0.2</v>
      </c>
      <c r="N13" s="4">
        <f>I13+'10 Credit min'!N13</f>
        <v>8000</v>
      </c>
      <c r="O13" s="4"/>
      <c r="P13" s="4">
        <f>K13+'10 Credit min'!P13</f>
        <v>80</v>
      </c>
      <c r="Q13" s="9">
        <v>500</v>
      </c>
      <c r="R13" s="5">
        <v>0.2</v>
      </c>
      <c r="S13" s="4">
        <f>N13+'10 Credit min'!N13</f>
        <v>10000</v>
      </c>
      <c r="T13" s="4"/>
      <c r="U13" s="4">
        <f>P13+'10 Credit min'!P13</f>
        <v>100</v>
      </c>
      <c r="V13" s="9">
        <v>600</v>
      </c>
      <c r="W13" s="5">
        <v>0.2</v>
      </c>
      <c r="X13" s="4">
        <f>S13+'10 Credit min'!N13</f>
        <v>12000</v>
      </c>
      <c r="Y13" s="4"/>
      <c r="Z13" s="4">
        <f>U13+'10 Credit min'!P13</f>
        <v>120</v>
      </c>
    </row>
    <row r="14" spans="1:26">
      <c r="A14" s="14" t="s">
        <v>81</v>
      </c>
      <c r="B14" s="4">
        <v>200</v>
      </c>
      <c r="C14" s="5">
        <v>0.2</v>
      </c>
      <c r="D14" s="9">
        <v>4000</v>
      </c>
      <c r="E14" s="9"/>
      <c r="F14" s="17">
        <v>40</v>
      </c>
      <c r="G14" s="9">
        <v>300</v>
      </c>
      <c r="H14" s="5">
        <v>0.2</v>
      </c>
      <c r="I14" s="4">
        <f>D14+'10 Credit min'!N14</f>
        <v>6000</v>
      </c>
      <c r="J14" s="4"/>
      <c r="K14" s="4">
        <f>F14+'10 Credit min'!P14</f>
        <v>60</v>
      </c>
      <c r="L14" s="9">
        <v>400</v>
      </c>
      <c r="M14" s="5">
        <v>0.2</v>
      </c>
      <c r="N14" s="4">
        <f>I14+'10 Credit min'!N14</f>
        <v>8000</v>
      </c>
      <c r="O14" s="4"/>
      <c r="P14" s="4">
        <f>K14+'10 Credit min'!P14</f>
        <v>80</v>
      </c>
      <c r="Q14" s="9">
        <v>500</v>
      </c>
      <c r="R14" s="5">
        <v>0.2</v>
      </c>
      <c r="S14" s="4">
        <f>N14+'10 Credit min'!N14</f>
        <v>10000</v>
      </c>
      <c r="T14" s="4"/>
      <c r="U14" s="4">
        <f>P14+'10 Credit min'!P14</f>
        <v>100</v>
      </c>
      <c r="V14" s="9">
        <v>600</v>
      </c>
      <c r="W14" s="5">
        <v>0.2</v>
      </c>
      <c r="X14" s="4">
        <f>S14+'10 Credit min'!N14</f>
        <v>12000</v>
      </c>
      <c r="Y14" s="4"/>
      <c r="Z14" s="4">
        <f>U14+'10 Credit min'!P14</f>
        <v>120</v>
      </c>
    </row>
    <row r="15" spans="1:26">
      <c r="A15" s="14" t="s">
        <v>82</v>
      </c>
      <c r="B15" s="4">
        <v>200</v>
      </c>
      <c r="C15" s="5">
        <v>0.2</v>
      </c>
      <c r="D15" s="9">
        <v>1200</v>
      </c>
      <c r="E15" s="9"/>
      <c r="F15" s="17">
        <v>12</v>
      </c>
      <c r="G15" s="9">
        <v>300</v>
      </c>
      <c r="H15" s="5">
        <v>0.2</v>
      </c>
      <c r="I15" s="4">
        <f>D15+'10 Credit min'!N15</f>
        <v>1800</v>
      </c>
      <c r="J15" s="4"/>
      <c r="K15" s="4">
        <f>F15+'10 Credit min'!P15</f>
        <v>18</v>
      </c>
      <c r="L15" s="9">
        <v>400</v>
      </c>
      <c r="M15" s="5">
        <v>0.2</v>
      </c>
      <c r="N15" s="4">
        <f>I15+'10 Credit min'!N15</f>
        <v>2400</v>
      </c>
      <c r="O15" s="4"/>
      <c r="P15" s="4">
        <f>K15+'10 Credit min'!P15</f>
        <v>24</v>
      </c>
      <c r="Q15" s="9">
        <v>500</v>
      </c>
      <c r="R15" s="5">
        <v>0.2</v>
      </c>
      <c r="S15" s="4">
        <f>N15+'10 Credit min'!N15</f>
        <v>3000</v>
      </c>
      <c r="T15" s="4"/>
      <c r="U15" s="4">
        <f>P15+'10 Credit min'!P15</f>
        <v>30</v>
      </c>
      <c r="V15" s="9">
        <v>600</v>
      </c>
      <c r="W15" s="5">
        <v>0.2</v>
      </c>
      <c r="X15" s="4">
        <f>S15+'10 Credit min'!N15</f>
        <v>3600</v>
      </c>
      <c r="Y15" s="4"/>
      <c r="Z15" s="4">
        <f>U15+'10 Credit min'!P15</f>
        <v>36</v>
      </c>
    </row>
    <row r="16" spans="1:26">
      <c r="A16" s="14" t="s">
        <v>83</v>
      </c>
      <c r="B16" s="4">
        <v>200</v>
      </c>
      <c r="C16" s="5">
        <v>0.2</v>
      </c>
      <c r="D16" s="9">
        <v>1000</v>
      </c>
      <c r="E16" s="9">
        <v>60</v>
      </c>
      <c r="F16" s="17" t="s">
        <v>151</v>
      </c>
      <c r="G16" s="9">
        <v>300</v>
      </c>
      <c r="H16" s="5">
        <v>0.2</v>
      </c>
      <c r="I16" s="4">
        <f>D16+'10 Credit min'!N16</f>
        <v>1500</v>
      </c>
      <c r="J16" s="4">
        <f>E16+'10 Credit min'!O16</f>
        <v>90</v>
      </c>
      <c r="K16" s="4">
        <f>F16+'10 Credit min'!P16</f>
        <v>15</v>
      </c>
      <c r="L16" s="9">
        <v>400</v>
      </c>
      <c r="M16" s="5">
        <v>0.2</v>
      </c>
      <c r="N16" s="4">
        <f>I16+'10 Credit min'!N16</f>
        <v>2000</v>
      </c>
      <c r="O16" s="4">
        <f>J16+'10 Credit min'!O16</f>
        <v>120</v>
      </c>
      <c r="P16" s="4">
        <f>K16+'10 Credit min'!P16</f>
        <v>20</v>
      </c>
      <c r="Q16" s="9">
        <v>500</v>
      </c>
      <c r="R16" s="5">
        <v>0.2</v>
      </c>
      <c r="S16" s="4">
        <f>N16+'10 Credit min'!N16</f>
        <v>2500</v>
      </c>
      <c r="T16" s="4">
        <f>O16+'10 Credit min'!O16</f>
        <v>150</v>
      </c>
      <c r="U16" s="4">
        <f>P16+'10 Credit min'!P16</f>
        <v>25</v>
      </c>
      <c r="V16" s="9">
        <v>600</v>
      </c>
      <c r="W16" s="5">
        <v>0.2</v>
      </c>
      <c r="X16" s="4">
        <f>S16+'10 Credit min'!N16</f>
        <v>3000</v>
      </c>
      <c r="Y16" s="4">
        <f>T16+'10 Credit min'!O16</f>
        <v>180</v>
      </c>
      <c r="Z16" s="4">
        <f>U16+'10 Credit min'!P16</f>
        <v>30</v>
      </c>
    </row>
    <row r="17" spans="1:26">
      <c r="A17" s="14" t="s">
        <v>84</v>
      </c>
      <c r="B17" s="4">
        <v>200</v>
      </c>
      <c r="C17" s="5">
        <v>0.2</v>
      </c>
      <c r="D17" s="9">
        <v>1000</v>
      </c>
      <c r="E17" s="9">
        <v>60</v>
      </c>
      <c r="F17" s="17" t="s">
        <v>151</v>
      </c>
      <c r="G17" s="9">
        <v>300</v>
      </c>
      <c r="H17" s="5">
        <v>0.2</v>
      </c>
      <c r="I17" s="4">
        <f>D17+'10 Credit min'!N17</f>
        <v>1500</v>
      </c>
      <c r="J17" s="4">
        <f>E17+'10 Credit min'!O17</f>
        <v>90</v>
      </c>
      <c r="K17" s="4">
        <f>F17+'10 Credit min'!P17</f>
        <v>15</v>
      </c>
      <c r="L17" s="9">
        <v>400</v>
      </c>
      <c r="M17" s="5">
        <v>0.2</v>
      </c>
      <c r="N17" s="4">
        <f>I17+'10 Credit min'!N17</f>
        <v>2000</v>
      </c>
      <c r="O17" s="4">
        <f>J17+'10 Credit min'!O17</f>
        <v>120</v>
      </c>
      <c r="P17" s="4">
        <f>K17+'10 Credit min'!P17</f>
        <v>20</v>
      </c>
      <c r="Q17" s="9">
        <v>500</v>
      </c>
      <c r="R17" s="5">
        <v>0.2</v>
      </c>
      <c r="S17" s="4">
        <f>N17+'10 Credit min'!N17</f>
        <v>2500</v>
      </c>
      <c r="T17" s="4">
        <f>O17+'10 Credit min'!O17</f>
        <v>150</v>
      </c>
      <c r="U17" s="4">
        <f>P17+'10 Credit min'!P17</f>
        <v>25</v>
      </c>
      <c r="V17" s="9">
        <v>600</v>
      </c>
      <c r="W17" s="5">
        <v>0.2</v>
      </c>
      <c r="X17" s="4">
        <f>S17+'10 Credit min'!N17</f>
        <v>3000</v>
      </c>
      <c r="Y17" s="4">
        <f>T17+'10 Credit min'!O17</f>
        <v>180</v>
      </c>
      <c r="Z17" s="4">
        <f>U17+'10 Credit min'!P17</f>
        <v>30</v>
      </c>
    </row>
    <row r="18" spans="1:26">
      <c r="A18" s="6" t="s">
        <v>85</v>
      </c>
      <c r="B18" s="4">
        <v>200</v>
      </c>
      <c r="C18" s="5">
        <v>0.2</v>
      </c>
      <c r="D18" s="9">
        <v>1000</v>
      </c>
      <c r="E18" s="9">
        <v>60</v>
      </c>
      <c r="F18" s="17" t="s">
        <v>151</v>
      </c>
      <c r="G18" s="9">
        <v>300</v>
      </c>
      <c r="H18" s="5">
        <v>0.2</v>
      </c>
      <c r="I18" s="4">
        <f>D18+'10 Credit min'!N18</f>
        <v>1500</v>
      </c>
      <c r="J18" s="4">
        <f>E18+'10 Credit min'!O18</f>
        <v>90</v>
      </c>
      <c r="K18" s="4">
        <f>F18+'10 Credit min'!P18</f>
        <v>15</v>
      </c>
      <c r="L18" s="9">
        <v>400</v>
      </c>
      <c r="M18" s="5">
        <v>0.2</v>
      </c>
      <c r="N18" s="4">
        <f>I18+'10 Credit min'!N18</f>
        <v>2000</v>
      </c>
      <c r="O18" s="4">
        <f>J18+'10 Credit min'!O18</f>
        <v>120</v>
      </c>
      <c r="P18" s="4">
        <f>K18+'10 Credit min'!P18</f>
        <v>20</v>
      </c>
      <c r="Q18" s="9">
        <v>500</v>
      </c>
      <c r="R18" s="5">
        <v>0.2</v>
      </c>
      <c r="S18" s="4">
        <f>N18+'10 Credit min'!N18</f>
        <v>2500</v>
      </c>
      <c r="T18" s="4">
        <f>O18+'10 Credit min'!O18</f>
        <v>150</v>
      </c>
      <c r="U18" s="4">
        <f>P18+'10 Credit min'!P18</f>
        <v>25</v>
      </c>
      <c r="V18" s="9">
        <v>600</v>
      </c>
      <c r="W18" s="5">
        <v>0.2</v>
      </c>
      <c r="X18" s="4">
        <f>S18+'10 Credit min'!N18</f>
        <v>3000</v>
      </c>
      <c r="Y18" s="4">
        <f>T18+'10 Credit min'!O18</f>
        <v>180</v>
      </c>
      <c r="Z18" s="4">
        <f>U18+'10 Credit min'!P18</f>
        <v>30</v>
      </c>
    </row>
    <row r="19" spans="1:26">
      <c r="A19" s="14" t="s">
        <v>86</v>
      </c>
      <c r="B19" s="4">
        <v>200</v>
      </c>
      <c r="C19" s="5">
        <v>0.2</v>
      </c>
      <c r="D19" s="9">
        <v>1000</v>
      </c>
      <c r="E19" s="9">
        <v>60</v>
      </c>
      <c r="F19" s="17" t="s">
        <v>151</v>
      </c>
      <c r="G19" s="9">
        <v>300</v>
      </c>
      <c r="H19" s="5">
        <v>0.2</v>
      </c>
      <c r="I19" s="4">
        <f>D19+'10 Credit min'!N19</f>
        <v>1500</v>
      </c>
      <c r="J19" s="4">
        <f>E19+'10 Credit min'!O19</f>
        <v>90</v>
      </c>
      <c r="K19" s="4">
        <f>F19+'10 Credit min'!P19</f>
        <v>15</v>
      </c>
      <c r="L19" s="9">
        <v>400</v>
      </c>
      <c r="M19" s="5">
        <v>0.2</v>
      </c>
      <c r="N19" s="4">
        <f>I19+'10 Credit min'!N19</f>
        <v>2000</v>
      </c>
      <c r="O19" s="4">
        <f>J19+'10 Credit min'!O19</f>
        <v>120</v>
      </c>
      <c r="P19" s="4">
        <f>K19+'10 Credit min'!P19</f>
        <v>20</v>
      </c>
      <c r="Q19" s="9">
        <v>500</v>
      </c>
      <c r="R19" s="5">
        <v>0.2</v>
      </c>
      <c r="S19" s="4">
        <f>N19+'10 Credit min'!N19</f>
        <v>2500</v>
      </c>
      <c r="T19" s="4">
        <f>O19+'10 Credit min'!O19</f>
        <v>150</v>
      </c>
      <c r="U19" s="4">
        <f>P19+'10 Credit min'!P19</f>
        <v>25</v>
      </c>
      <c r="V19" s="9">
        <v>600</v>
      </c>
      <c r="W19" s="5">
        <v>0.2</v>
      </c>
      <c r="X19" s="4">
        <f>S19+'10 Credit min'!N19</f>
        <v>3000</v>
      </c>
      <c r="Y19" s="4">
        <f>T19+'10 Credit min'!O19</f>
        <v>180</v>
      </c>
      <c r="Z19" s="4">
        <f>U19+'10 Credit min'!P19</f>
        <v>30</v>
      </c>
    </row>
    <row r="20" spans="1:26">
      <c r="A20" s="14" t="s">
        <v>87</v>
      </c>
      <c r="B20" s="4">
        <v>200</v>
      </c>
      <c r="C20" s="5">
        <v>0.2</v>
      </c>
      <c r="D20" s="9">
        <v>1000</v>
      </c>
      <c r="E20" s="9">
        <v>60</v>
      </c>
      <c r="F20" s="17" t="s">
        <v>151</v>
      </c>
      <c r="G20" s="9">
        <v>300</v>
      </c>
      <c r="H20" s="5">
        <v>0.2</v>
      </c>
      <c r="I20" s="4">
        <f>D20+'10 Credit min'!N20</f>
        <v>1500</v>
      </c>
      <c r="J20" s="4">
        <f>E20+'10 Credit min'!O20</f>
        <v>90</v>
      </c>
      <c r="K20" s="4">
        <f>F20+'10 Credit min'!P20</f>
        <v>15</v>
      </c>
      <c r="L20" s="9">
        <v>400</v>
      </c>
      <c r="M20" s="5">
        <v>0.2</v>
      </c>
      <c r="N20" s="4">
        <f>I20+'10 Credit min'!N20</f>
        <v>2000</v>
      </c>
      <c r="O20" s="4">
        <f>J20+'10 Credit min'!O20</f>
        <v>120</v>
      </c>
      <c r="P20" s="4">
        <f>K20+'10 Credit min'!P20</f>
        <v>20</v>
      </c>
      <c r="Q20" s="9">
        <v>500</v>
      </c>
      <c r="R20" s="5">
        <v>0.2</v>
      </c>
      <c r="S20" s="4">
        <f>N20+'10 Credit min'!N20</f>
        <v>2500</v>
      </c>
      <c r="T20" s="4">
        <f>O20+'10 Credit min'!O20</f>
        <v>150</v>
      </c>
      <c r="U20" s="4">
        <f>P20+'10 Credit min'!P20</f>
        <v>25</v>
      </c>
      <c r="V20" s="9">
        <v>600</v>
      </c>
      <c r="W20" s="5">
        <v>0.2</v>
      </c>
      <c r="X20" s="4">
        <f>S20+'10 Credit min'!N20</f>
        <v>3000</v>
      </c>
      <c r="Y20" s="4">
        <f>T20+'10 Credit min'!O20</f>
        <v>180</v>
      </c>
      <c r="Z20" s="4">
        <f>U20+'10 Credit min'!P20</f>
        <v>30</v>
      </c>
    </row>
    <row r="21" spans="1:26">
      <c r="A21" s="14" t="s">
        <v>88</v>
      </c>
      <c r="B21" s="4">
        <v>200</v>
      </c>
      <c r="C21" s="5">
        <v>0.2</v>
      </c>
      <c r="D21" s="9">
        <v>1000</v>
      </c>
      <c r="E21" s="9">
        <v>60</v>
      </c>
      <c r="F21" s="17" t="s">
        <v>151</v>
      </c>
      <c r="G21" s="9">
        <v>300</v>
      </c>
      <c r="H21" s="5">
        <v>0.2</v>
      </c>
      <c r="I21" s="4">
        <f>D21+'10 Credit min'!N21</f>
        <v>1500</v>
      </c>
      <c r="J21" s="4">
        <f>E21+'10 Credit min'!O21</f>
        <v>90</v>
      </c>
      <c r="K21" s="4">
        <f>F21+'10 Credit min'!P21</f>
        <v>15</v>
      </c>
      <c r="L21" s="9">
        <v>400</v>
      </c>
      <c r="M21" s="5">
        <v>0.2</v>
      </c>
      <c r="N21" s="4">
        <f>I21+'10 Credit min'!N21</f>
        <v>2000</v>
      </c>
      <c r="O21" s="4">
        <f>J21+'10 Credit min'!O21</f>
        <v>120</v>
      </c>
      <c r="P21" s="4">
        <f>K21+'10 Credit min'!P21</f>
        <v>20</v>
      </c>
      <c r="Q21" s="9">
        <v>500</v>
      </c>
      <c r="R21" s="5">
        <v>0.2</v>
      </c>
      <c r="S21" s="4">
        <f>N21+'10 Credit min'!N21</f>
        <v>2500</v>
      </c>
      <c r="T21" s="4">
        <f>O21+'10 Credit min'!O21</f>
        <v>150</v>
      </c>
      <c r="U21" s="4">
        <f>P21+'10 Credit min'!P21</f>
        <v>25</v>
      </c>
      <c r="V21" s="9">
        <v>600</v>
      </c>
      <c r="W21" s="5">
        <v>0.2</v>
      </c>
      <c r="X21" s="4">
        <f>S21+'10 Credit min'!N21</f>
        <v>3000</v>
      </c>
      <c r="Y21" s="4">
        <f>T21+'10 Credit min'!O21</f>
        <v>180</v>
      </c>
      <c r="Z21" s="4">
        <f>U21+'10 Credit min'!P21</f>
        <v>30</v>
      </c>
    </row>
    <row r="22" spans="1:26">
      <c r="A22" s="14" t="s">
        <v>89</v>
      </c>
      <c r="B22" s="4">
        <v>200</v>
      </c>
      <c r="C22" s="5">
        <v>0.2</v>
      </c>
      <c r="D22" s="9">
        <v>1000</v>
      </c>
      <c r="E22" s="9">
        <v>60</v>
      </c>
      <c r="F22" s="17" t="s">
        <v>151</v>
      </c>
      <c r="G22" s="9">
        <v>300</v>
      </c>
      <c r="H22" s="5">
        <v>0.2</v>
      </c>
      <c r="I22" s="4">
        <f>D22+'10 Credit min'!N22</f>
        <v>1500</v>
      </c>
      <c r="J22" s="4">
        <f>E22+'10 Credit min'!O22</f>
        <v>90</v>
      </c>
      <c r="K22" s="4">
        <f>F22+'10 Credit min'!P22</f>
        <v>15</v>
      </c>
      <c r="L22" s="9">
        <v>400</v>
      </c>
      <c r="M22" s="5">
        <v>0.2</v>
      </c>
      <c r="N22" s="4">
        <f>I22+'10 Credit min'!N22</f>
        <v>2000</v>
      </c>
      <c r="O22" s="4">
        <f>J22+'10 Credit min'!O22</f>
        <v>120</v>
      </c>
      <c r="P22" s="4">
        <f>K22+'10 Credit min'!P22</f>
        <v>20</v>
      </c>
      <c r="Q22" s="9">
        <v>500</v>
      </c>
      <c r="R22" s="5">
        <v>0.2</v>
      </c>
      <c r="S22" s="4">
        <f>N22+'10 Credit min'!N22</f>
        <v>2500</v>
      </c>
      <c r="T22" s="4">
        <f>O22+'10 Credit min'!O22</f>
        <v>150</v>
      </c>
      <c r="U22" s="4">
        <f>P22+'10 Credit min'!P22</f>
        <v>25</v>
      </c>
      <c r="V22" s="9">
        <v>600</v>
      </c>
      <c r="W22" s="5">
        <v>0.2</v>
      </c>
      <c r="X22" s="4">
        <f>S22+'10 Credit min'!N22</f>
        <v>3000</v>
      </c>
      <c r="Y22" s="4">
        <f>T22+'10 Credit min'!O22</f>
        <v>180</v>
      </c>
      <c r="Z22" s="4">
        <f>U22+'10 Credit min'!P22</f>
        <v>30</v>
      </c>
    </row>
    <row r="23" spans="1:26">
      <c r="A23" s="14" t="s">
        <v>90</v>
      </c>
      <c r="B23" s="4">
        <v>200</v>
      </c>
      <c r="C23" s="5">
        <v>0.2</v>
      </c>
      <c r="D23" s="9">
        <v>750</v>
      </c>
      <c r="E23" s="9"/>
      <c r="F23" s="17" t="s">
        <v>147</v>
      </c>
      <c r="G23" s="9">
        <v>300</v>
      </c>
      <c r="H23" s="5">
        <v>0.2</v>
      </c>
      <c r="I23" s="4">
        <f>D23+'10 Credit min'!N23</f>
        <v>1125</v>
      </c>
      <c r="J23" s="4"/>
      <c r="K23" s="4">
        <f>F23+'10 Credit min'!P23</f>
        <v>11.25</v>
      </c>
      <c r="L23" s="9">
        <v>400</v>
      </c>
      <c r="M23" s="5">
        <v>0.3</v>
      </c>
      <c r="N23" s="4">
        <f>I23+'10 Credit min'!N23</f>
        <v>1500</v>
      </c>
      <c r="O23" s="4"/>
      <c r="P23" s="4">
        <f>K23+'10 Credit min'!P23</f>
        <v>15</v>
      </c>
      <c r="Q23" s="9">
        <v>500</v>
      </c>
      <c r="R23" s="5">
        <v>0.2</v>
      </c>
      <c r="S23" s="4">
        <f>N23+'10 Credit min'!N23</f>
        <v>1875</v>
      </c>
      <c r="T23" s="4"/>
      <c r="U23" s="4">
        <f>P23+'10 Credit min'!P23</f>
        <v>18.75</v>
      </c>
      <c r="V23" s="9">
        <v>600</v>
      </c>
      <c r="W23" s="5">
        <v>0.2</v>
      </c>
      <c r="X23" s="4">
        <f>S23+'10 Credit min'!N23</f>
        <v>2250</v>
      </c>
      <c r="Y23" s="4"/>
      <c r="Z23" s="4">
        <f>U23+'10 Credit min'!P23</f>
        <v>22.5</v>
      </c>
    </row>
    <row r="24" spans="1:26">
      <c r="A24" s="14" t="s">
        <v>91</v>
      </c>
      <c r="B24" s="4">
        <v>200</v>
      </c>
      <c r="C24" s="5">
        <v>0.2</v>
      </c>
      <c r="D24" s="9">
        <v>750</v>
      </c>
      <c r="E24" s="9"/>
      <c r="F24" s="17">
        <v>7.5</v>
      </c>
      <c r="G24" s="9">
        <v>300</v>
      </c>
      <c r="H24" s="5">
        <v>0.2</v>
      </c>
      <c r="I24" s="4">
        <f>D24+'10 Credit min'!N24</f>
        <v>1125</v>
      </c>
      <c r="J24" s="4"/>
      <c r="K24" s="4">
        <f>F24+'10 Credit min'!P24</f>
        <v>11.25</v>
      </c>
      <c r="L24" s="9">
        <v>400</v>
      </c>
      <c r="M24" s="5">
        <v>0.2</v>
      </c>
      <c r="N24" s="4">
        <f>I24+'10 Credit min'!N24</f>
        <v>1500</v>
      </c>
      <c r="O24" s="4"/>
      <c r="P24" s="4">
        <f>K24+'10 Credit min'!P24</f>
        <v>15</v>
      </c>
      <c r="Q24" s="9">
        <v>500</v>
      </c>
      <c r="R24" s="5">
        <v>0.2</v>
      </c>
      <c r="S24" s="4">
        <f>N24+'10 Credit min'!N24</f>
        <v>1875</v>
      </c>
      <c r="T24" s="4"/>
      <c r="U24" s="4">
        <f>P24+'10 Credit min'!P24</f>
        <v>18.75</v>
      </c>
      <c r="V24" s="9">
        <v>600</v>
      </c>
      <c r="W24" s="5">
        <v>0.2</v>
      </c>
      <c r="X24" s="4">
        <f>S24+'10 Credit min'!N24</f>
        <v>2250</v>
      </c>
      <c r="Y24" s="4"/>
      <c r="Z24" s="4">
        <f>U24+'10 Credit min'!P24</f>
        <v>22.5</v>
      </c>
    </row>
    <row r="25" spans="1:26">
      <c r="A25" s="14" t="s">
        <v>92</v>
      </c>
      <c r="B25" s="4">
        <v>200</v>
      </c>
      <c r="C25" s="5">
        <v>0.2</v>
      </c>
      <c r="D25" s="9">
        <v>1000</v>
      </c>
      <c r="E25" s="9">
        <v>60</v>
      </c>
      <c r="F25" s="17" t="s">
        <v>151</v>
      </c>
      <c r="G25" s="9">
        <v>300</v>
      </c>
      <c r="H25" s="5">
        <v>0.2</v>
      </c>
      <c r="I25" s="4">
        <f>D25+'10 Credit min'!N25</f>
        <v>1500</v>
      </c>
      <c r="J25" s="4">
        <f>E25+'10 Credit min'!O25</f>
        <v>90</v>
      </c>
      <c r="K25" s="4">
        <f>F25+'10 Credit min'!P25</f>
        <v>15</v>
      </c>
      <c r="L25" s="9">
        <v>400</v>
      </c>
      <c r="M25" s="5">
        <v>0.2</v>
      </c>
      <c r="N25" s="4">
        <f>I25+'10 Credit min'!N25</f>
        <v>2000</v>
      </c>
      <c r="O25" s="4">
        <f>J25+'10 Credit min'!O25</f>
        <v>120</v>
      </c>
      <c r="P25" s="4">
        <f>K25+'10 Credit min'!P25</f>
        <v>20</v>
      </c>
      <c r="Q25" s="9">
        <v>500</v>
      </c>
      <c r="R25" s="5">
        <v>0.2</v>
      </c>
      <c r="S25" s="4">
        <f>N25+'10 Credit min'!N25</f>
        <v>2500</v>
      </c>
      <c r="T25" s="4">
        <f>O25+'10 Credit min'!O25</f>
        <v>150</v>
      </c>
      <c r="U25" s="4">
        <f>P25+'10 Credit min'!P25</f>
        <v>25</v>
      </c>
      <c r="V25" s="9">
        <v>600</v>
      </c>
      <c r="W25" s="5">
        <v>0.2</v>
      </c>
      <c r="X25" s="4">
        <f>S25+'10 Credit min'!N25</f>
        <v>3000</v>
      </c>
      <c r="Y25" s="4">
        <f>T25+'10 Credit min'!O25</f>
        <v>180</v>
      </c>
      <c r="Z25" s="4">
        <f>U25+'10 Credit min'!P25</f>
        <v>30</v>
      </c>
    </row>
    <row r="26" spans="1:26">
      <c r="A26" s="14" t="s">
        <v>94</v>
      </c>
      <c r="B26" s="4">
        <v>200</v>
      </c>
      <c r="C26" s="5">
        <v>0.2</v>
      </c>
      <c r="D26" s="9">
        <v>750</v>
      </c>
      <c r="E26" s="9"/>
      <c r="F26" s="17" t="s">
        <v>147</v>
      </c>
      <c r="G26" s="9">
        <v>300</v>
      </c>
      <c r="H26" s="5">
        <v>0.2</v>
      </c>
      <c r="I26" s="4">
        <f>D26+'10 Credit min'!N26</f>
        <v>1125</v>
      </c>
      <c r="J26" s="4"/>
      <c r="K26" s="4">
        <f>F26+'10 Credit min'!P26</f>
        <v>11.25</v>
      </c>
      <c r="L26" s="9">
        <v>400</v>
      </c>
      <c r="M26" s="5">
        <v>0.2</v>
      </c>
      <c r="N26" s="4">
        <f>I26+'10 Credit min'!N26</f>
        <v>1500</v>
      </c>
      <c r="O26" s="4"/>
      <c r="P26" s="4">
        <f>K26+'10 Credit min'!P26</f>
        <v>15</v>
      </c>
      <c r="Q26" s="9">
        <v>500</v>
      </c>
      <c r="R26" s="5">
        <v>0.2</v>
      </c>
      <c r="S26" s="4">
        <f>N26+'10 Credit min'!N26</f>
        <v>1875</v>
      </c>
      <c r="T26" s="4"/>
      <c r="U26" s="4">
        <f>P26+'10 Credit min'!P26</f>
        <v>18.75</v>
      </c>
      <c r="V26" s="9">
        <v>600</v>
      </c>
      <c r="W26" s="5">
        <v>0.2</v>
      </c>
      <c r="X26" s="4">
        <f>S26+'10 Credit min'!N26</f>
        <v>2250</v>
      </c>
      <c r="Y26" s="4"/>
      <c r="Z26" s="4">
        <f>U26+'10 Credit min'!P26</f>
        <v>22.5</v>
      </c>
    </row>
    <row r="27" spans="1:26">
      <c r="A27" s="14" t="s">
        <v>95</v>
      </c>
      <c r="B27" s="4">
        <v>200</v>
      </c>
      <c r="C27" s="5">
        <v>0.2</v>
      </c>
      <c r="D27" s="9"/>
      <c r="E27" s="9">
        <v>40</v>
      </c>
      <c r="F27" s="17" t="s">
        <v>152</v>
      </c>
      <c r="G27" s="9">
        <v>300</v>
      </c>
      <c r="H27" s="5">
        <v>0.2</v>
      </c>
      <c r="I27" s="4"/>
      <c r="J27" s="4">
        <f>E27+'10 Credit min'!O27</f>
        <v>60</v>
      </c>
      <c r="K27" s="4">
        <f>F27+'10 Credit min'!P27</f>
        <v>6</v>
      </c>
      <c r="L27" s="9">
        <v>400</v>
      </c>
      <c r="M27" s="5">
        <v>0.2</v>
      </c>
      <c r="N27" s="4"/>
      <c r="O27" s="4">
        <f>J27+'10 Credit min'!O27</f>
        <v>80</v>
      </c>
      <c r="P27" s="4">
        <f>K27+'10 Credit min'!P27</f>
        <v>8</v>
      </c>
      <c r="Q27" s="9">
        <v>500</v>
      </c>
      <c r="R27" s="5">
        <v>0.2</v>
      </c>
      <c r="S27" s="4"/>
      <c r="T27" s="4">
        <f>O27+'10 Credit min'!O27</f>
        <v>100</v>
      </c>
      <c r="U27" s="4">
        <f>P27+'10 Credit min'!P27</f>
        <v>10</v>
      </c>
      <c r="V27" s="9">
        <v>600</v>
      </c>
      <c r="W27" s="5">
        <v>0.2</v>
      </c>
      <c r="X27" s="4"/>
      <c r="Y27" s="4">
        <f>T27+'10 Credit min'!O27</f>
        <v>120</v>
      </c>
      <c r="Z27" s="4">
        <f>U27+'10 Credit min'!P27</f>
        <v>12</v>
      </c>
    </row>
    <row r="28" spans="1:26">
      <c r="A28" s="14" t="s">
        <v>96</v>
      </c>
      <c r="B28" s="4">
        <v>200</v>
      </c>
      <c r="C28" s="5">
        <v>0.2</v>
      </c>
      <c r="D28" s="9"/>
      <c r="E28" s="9">
        <v>40</v>
      </c>
      <c r="F28" s="17" t="s">
        <v>152</v>
      </c>
      <c r="G28" s="9">
        <v>300</v>
      </c>
      <c r="H28" s="5">
        <v>0.2</v>
      </c>
      <c r="I28" s="4"/>
      <c r="J28" s="4">
        <f>E28+'10 Credit min'!O28</f>
        <v>60</v>
      </c>
      <c r="K28" s="4">
        <f>F28+'10 Credit min'!P28</f>
        <v>6</v>
      </c>
      <c r="L28" s="9">
        <v>400</v>
      </c>
      <c r="M28" s="5">
        <v>0.2</v>
      </c>
      <c r="N28" s="4"/>
      <c r="O28" s="4">
        <f>J28+'10 Credit min'!O28</f>
        <v>80</v>
      </c>
      <c r="P28" s="4">
        <f>K28+'10 Credit min'!P28</f>
        <v>8</v>
      </c>
      <c r="Q28" s="9">
        <v>500</v>
      </c>
      <c r="R28" s="5">
        <v>0.2</v>
      </c>
      <c r="S28" s="4"/>
      <c r="T28" s="4">
        <f>O28+'10 Credit min'!O28</f>
        <v>100</v>
      </c>
      <c r="U28" s="4">
        <f>P28+'10 Credit min'!P28</f>
        <v>10</v>
      </c>
      <c r="V28" s="9">
        <v>600</v>
      </c>
      <c r="W28" s="5">
        <v>0.2</v>
      </c>
      <c r="X28" s="4"/>
      <c r="Y28" s="4">
        <f>T28+'10 Credit min'!O28</f>
        <v>120</v>
      </c>
      <c r="Z28" s="4">
        <f>U28+'10 Credit min'!P28</f>
        <v>12</v>
      </c>
    </row>
    <row r="29" spans="1:26">
      <c r="A29" s="14" t="s">
        <v>97</v>
      </c>
      <c r="B29" s="4">
        <v>200</v>
      </c>
      <c r="C29" s="5">
        <v>0.2</v>
      </c>
      <c r="D29" s="9">
        <v>2000</v>
      </c>
      <c r="E29" s="9"/>
      <c r="F29" s="17" t="s">
        <v>153</v>
      </c>
      <c r="G29" s="9">
        <v>300</v>
      </c>
      <c r="H29" s="5">
        <v>0.2</v>
      </c>
      <c r="I29" s="4">
        <f>D29+'10 Credit min'!N29</f>
        <v>3000</v>
      </c>
      <c r="J29" s="4"/>
      <c r="K29" s="4">
        <f>F29+'10 Credit min'!P29</f>
        <v>30</v>
      </c>
      <c r="L29" s="9">
        <v>400</v>
      </c>
      <c r="M29" s="5">
        <v>0.2</v>
      </c>
      <c r="N29" s="4">
        <f>I29+'10 Credit min'!N29</f>
        <v>4000</v>
      </c>
      <c r="O29" s="4"/>
      <c r="P29" s="4">
        <f>K29+'10 Credit min'!P29</f>
        <v>40</v>
      </c>
      <c r="Q29" s="9">
        <v>500</v>
      </c>
      <c r="R29" s="5">
        <v>0.2</v>
      </c>
      <c r="S29" s="4">
        <f>N29+'10 Credit min'!N29</f>
        <v>5000</v>
      </c>
      <c r="T29" s="4"/>
      <c r="U29" s="4">
        <f>P29+'10 Credit min'!P29</f>
        <v>50</v>
      </c>
      <c r="V29" s="9">
        <v>600</v>
      </c>
      <c r="W29" s="5">
        <v>0.2</v>
      </c>
      <c r="X29" s="4">
        <f>S29+'10 Credit min'!N29</f>
        <v>6000</v>
      </c>
      <c r="Y29" s="4"/>
      <c r="Z29" s="4">
        <f>U29+'10 Credit min'!P29</f>
        <v>60</v>
      </c>
    </row>
    <row r="30" spans="1:26">
      <c r="A30" s="14" t="s">
        <v>98</v>
      </c>
      <c r="B30" s="4">
        <v>200</v>
      </c>
      <c r="C30" s="5">
        <v>0.2</v>
      </c>
      <c r="D30" s="9"/>
      <c r="E30" s="9">
        <v>25</v>
      </c>
      <c r="F30" s="17" t="s">
        <v>154</v>
      </c>
      <c r="G30" s="9">
        <v>300</v>
      </c>
      <c r="H30" s="5">
        <v>0.2</v>
      </c>
      <c r="I30" s="4"/>
      <c r="J30" s="4">
        <f>E30+'10 Credit min'!O30</f>
        <v>40</v>
      </c>
      <c r="K30" s="4">
        <f>F30+'10 Credit min'!P30</f>
        <v>40</v>
      </c>
      <c r="L30" s="9">
        <v>400</v>
      </c>
      <c r="M30" s="5">
        <v>0.2</v>
      </c>
      <c r="N30" s="4"/>
      <c r="O30" s="4">
        <f>J30+'10 Credit min'!O30</f>
        <v>55</v>
      </c>
      <c r="P30" s="4">
        <f>K30+'10 Credit min'!P30</f>
        <v>55</v>
      </c>
      <c r="Q30" s="9">
        <v>500</v>
      </c>
      <c r="R30" s="5">
        <v>0.2</v>
      </c>
      <c r="S30" s="4"/>
      <c r="T30" s="4">
        <f>O30+'10 Credit min'!O30</f>
        <v>70</v>
      </c>
      <c r="U30" s="4">
        <f>P30+'10 Credit min'!P30</f>
        <v>70</v>
      </c>
      <c r="V30" s="9">
        <v>600</v>
      </c>
      <c r="W30" s="5">
        <v>0.2</v>
      </c>
      <c r="X30" s="4"/>
      <c r="Y30" s="4">
        <f>T30+'10 Credit min'!O30</f>
        <v>85</v>
      </c>
      <c r="Z30" s="4">
        <f>U30+'10 Credit min'!P30</f>
        <v>85</v>
      </c>
    </row>
    <row r="31" spans="1:26">
      <c r="A31" s="14" t="s">
        <v>99</v>
      </c>
      <c r="B31" s="4">
        <v>200</v>
      </c>
      <c r="C31" s="5">
        <v>0.2</v>
      </c>
      <c r="D31" s="9">
        <v>2000</v>
      </c>
      <c r="E31" s="9"/>
      <c r="F31" s="17">
        <v>20</v>
      </c>
      <c r="G31" s="9">
        <v>300</v>
      </c>
      <c r="H31" s="5">
        <v>0.2</v>
      </c>
      <c r="I31" s="4">
        <f>D31+'10 Credit min'!N31</f>
        <v>3000</v>
      </c>
      <c r="J31" s="4"/>
      <c r="K31" s="4">
        <f>F31+'10 Credit min'!P31</f>
        <v>30</v>
      </c>
      <c r="L31" s="9">
        <v>400</v>
      </c>
      <c r="M31" s="5">
        <v>0.2</v>
      </c>
      <c r="N31" s="4">
        <f>I31+'10 Credit min'!N31</f>
        <v>4000</v>
      </c>
      <c r="O31" s="4"/>
      <c r="P31" s="4">
        <f>K31+'10 Credit min'!P31</f>
        <v>40</v>
      </c>
      <c r="Q31" s="9">
        <v>500</v>
      </c>
      <c r="R31" s="5">
        <v>0.2</v>
      </c>
      <c r="S31" s="4">
        <f>N31+'10 Credit min'!N31</f>
        <v>5000</v>
      </c>
      <c r="T31" s="4"/>
      <c r="U31" s="4">
        <f>P31+'10 Credit min'!P31</f>
        <v>50</v>
      </c>
      <c r="V31" s="9">
        <v>600</v>
      </c>
      <c r="W31" s="5">
        <v>0.2</v>
      </c>
      <c r="X31" s="4">
        <f>S31+'10 Credit min'!N31</f>
        <v>6000</v>
      </c>
      <c r="Y31" s="4"/>
      <c r="Z31" s="4">
        <f>U31+'10 Credit min'!P31</f>
        <v>60</v>
      </c>
    </row>
    <row r="32" spans="1:26">
      <c r="A32" s="14" t="s">
        <v>100</v>
      </c>
      <c r="B32" s="4">
        <v>200</v>
      </c>
      <c r="C32" s="5">
        <v>0.2</v>
      </c>
      <c r="D32" s="9">
        <v>800</v>
      </c>
      <c r="E32" s="9"/>
      <c r="F32" s="17" t="s">
        <v>148</v>
      </c>
      <c r="G32" s="9">
        <v>300</v>
      </c>
      <c r="H32" s="5">
        <v>0.2</v>
      </c>
      <c r="I32" s="4">
        <f>D32+'10 Credit min'!N32</f>
        <v>1200</v>
      </c>
      <c r="J32" s="4"/>
      <c r="K32" s="4">
        <f>F32+'10 Credit min'!P32</f>
        <v>12</v>
      </c>
      <c r="L32" s="9">
        <v>400</v>
      </c>
      <c r="M32" s="5">
        <v>0.2</v>
      </c>
      <c r="N32" s="4">
        <f>I32+'10 Credit min'!N32</f>
        <v>1600</v>
      </c>
      <c r="O32" s="4"/>
      <c r="P32" s="4">
        <f>K32+'10 Credit min'!P32</f>
        <v>16</v>
      </c>
      <c r="Q32" s="9">
        <v>500</v>
      </c>
      <c r="R32" s="5">
        <v>0.2</v>
      </c>
      <c r="S32" s="4">
        <f>N32+'10 Credit min'!N32</f>
        <v>2000</v>
      </c>
      <c r="T32" s="4"/>
      <c r="U32" s="4">
        <f>P32+'10 Credit min'!P32</f>
        <v>20</v>
      </c>
      <c r="V32" s="9">
        <v>600</v>
      </c>
      <c r="W32" s="5">
        <v>0.2</v>
      </c>
      <c r="X32" s="4">
        <f>S32+'10 Credit min'!N32</f>
        <v>2400</v>
      </c>
      <c r="Y32" s="4"/>
      <c r="Z32" s="4">
        <f>U32+'10 Credit min'!P32</f>
        <v>24</v>
      </c>
    </row>
    <row r="33" spans="1:26">
      <c r="A33" s="14" t="s">
        <v>101</v>
      </c>
      <c r="B33" s="4">
        <v>200</v>
      </c>
      <c r="C33" s="5">
        <v>0.2</v>
      </c>
      <c r="D33" s="9"/>
      <c r="E33" s="9">
        <v>20</v>
      </c>
      <c r="F33" s="17" t="s">
        <v>155</v>
      </c>
      <c r="G33" s="9">
        <v>300</v>
      </c>
      <c r="H33" s="5">
        <v>0.2</v>
      </c>
      <c r="I33" s="4"/>
      <c r="J33" s="4">
        <f>E33+'10 Credit min'!O33</f>
        <v>30</v>
      </c>
      <c r="K33" s="4">
        <f>F33+'10 Credit min'!P33</f>
        <v>3</v>
      </c>
      <c r="L33" s="9">
        <v>400</v>
      </c>
      <c r="M33" s="5">
        <v>0.2</v>
      </c>
      <c r="N33" s="4"/>
      <c r="O33" s="4">
        <f>J33+'10 Credit min'!O33</f>
        <v>40</v>
      </c>
      <c r="P33" s="4">
        <f>K33+'10 Credit min'!P33</f>
        <v>4</v>
      </c>
      <c r="Q33" s="9">
        <v>500</v>
      </c>
      <c r="R33" s="5">
        <v>0.2</v>
      </c>
      <c r="S33" s="4"/>
      <c r="T33" s="4">
        <f>O33+'10 Credit min'!O33</f>
        <v>50</v>
      </c>
      <c r="U33" s="4">
        <f>P33+'10 Credit min'!P33</f>
        <v>5</v>
      </c>
      <c r="V33" s="9">
        <v>600</v>
      </c>
      <c r="W33" s="5">
        <v>0.2</v>
      </c>
      <c r="X33" s="4"/>
      <c r="Y33" s="4">
        <f>T33+'10 Credit min'!O33</f>
        <v>60</v>
      </c>
      <c r="Z33" s="4">
        <f>U33+'10 Credit min'!P33</f>
        <v>6</v>
      </c>
    </row>
    <row r="34" spans="1:26">
      <c r="A34" s="14" t="s">
        <v>36</v>
      </c>
      <c r="B34" s="4">
        <v>200</v>
      </c>
      <c r="C34" s="5">
        <v>0.2</v>
      </c>
      <c r="D34" s="9"/>
      <c r="E34" s="9">
        <v>10</v>
      </c>
      <c r="F34" s="17" t="s">
        <v>156</v>
      </c>
      <c r="G34" s="9">
        <v>300</v>
      </c>
      <c r="H34" s="5">
        <v>0.2</v>
      </c>
      <c r="I34" s="4"/>
      <c r="J34" s="4">
        <f>E34+'10 Credit min'!O34</f>
        <v>15</v>
      </c>
      <c r="K34" s="4">
        <f>F34+'10 Credit min'!P34</f>
        <v>1.5</v>
      </c>
      <c r="L34" s="9">
        <v>400</v>
      </c>
      <c r="M34" s="5">
        <v>0.2</v>
      </c>
      <c r="N34" s="4"/>
      <c r="O34" s="4">
        <f>J34+'10 Credit min'!O34</f>
        <v>20</v>
      </c>
      <c r="P34" s="4">
        <f>K34+'10 Credit min'!P34</f>
        <v>2</v>
      </c>
      <c r="Q34" s="9">
        <v>500</v>
      </c>
      <c r="R34" s="5">
        <v>0.2</v>
      </c>
      <c r="S34" s="4"/>
      <c r="T34" s="4">
        <f>O34+'10 Credit min'!O34</f>
        <v>25</v>
      </c>
      <c r="U34" s="4">
        <f>P34+'10 Credit min'!P34</f>
        <v>2.5</v>
      </c>
      <c r="V34" s="9">
        <v>600</v>
      </c>
      <c r="W34" s="5">
        <v>0.2</v>
      </c>
      <c r="X34" s="4"/>
      <c r="Y34" s="4">
        <f>T34+'10 Credit min'!O34</f>
        <v>30</v>
      </c>
      <c r="Z34" s="4">
        <f>U34+'10 Credit min'!P34</f>
        <v>3</v>
      </c>
    </row>
    <row r="35" spans="1:26">
      <c r="A35" s="14" t="s">
        <v>102</v>
      </c>
      <c r="B35" s="4">
        <v>200</v>
      </c>
      <c r="C35" s="5">
        <v>0.2</v>
      </c>
      <c r="D35" s="9">
        <v>750</v>
      </c>
      <c r="E35" s="9"/>
      <c r="F35" s="17" t="s">
        <v>147</v>
      </c>
      <c r="G35" s="9">
        <v>300</v>
      </c>
      <c r="H35" s="5">
        <v>0.2</v>
      </c>
      <c r="I35" s="4">
        <f>D35+'10 Credit min'!N35</f>
        <v>1125</v>
      </c>
      <c r="J35" s="4"/>
      <c r="K35" s="4">
        <f>F35+'10 Credit min'!P35</f>
        <v>11.25</v>
      </c>
      <c r="L35" s="9">
        <v>400</v>
      </c>
      <c r="M35" s="5">
        <v>0.2</v>
      </c>
      <c r="N35" s="4">
        <f>I35+'10 Credit min'!N35</f>
        <v>1500</v>
      </c>
      <c r="O35" s="4"/>
      <c r="P35" s="4">
        <f>K35+'10 Credit min'!P35</f>
        <v>15</v>
      </c>
      <c r="Q35" s="9">
        <v>500</v>
      </c>
      <c r="R35" s="5">
        <v>0.2</v>
      </c>
      <c r="S35" s="4">
        <f>N35+'10 Credit min'!N35</f>
        <v>1875</v>
      </c>
      <c r="T35" s="4"/>
      <c r="U35" s="4">
        <f>P35+'10 Credit min'!P35</f>
        <v>18.75</v>
      </c>
      <c r="V35" s="9">
        <v>600</v>
      </c>
      <c r="W35" s="5">
        <v>0.2</v>
      </c>
      <c r="X35" s="4">
        <f>S35+'10 Credit min'!N35</f>
        <v>2250</v>
      </c>
      <c r="Y35" s="4"/>
      <c r="Z35" s="4">
        <f>U35+'10 Credit min'!P35</f>
        <v>22.5</v>
      </c>
    </row>
    <row r="36" spans="1:26">
      <c r="A36" s="14" t="s">
        <v>103</v>
      </c>
      <c r="B36" s="4">
        <v>200</v>
      </c>
      <c r="C36" s="5">
        <v>0.2</v>
      </c>
      <c r="D36" s="9">
        <v>500</v>
      </c>
      <c r="E36" s="9"/>
      <c r="F36" s="17" t="s">
        <v>145</v>
      </c>
      <c r="G36" s="9">
        <v>300</v>
      </c>
      <c r="H36" s="5">
        <v>0.2</v>
      </c>
      <c r="I36" s="4">
        <f>D36+'10 Credit min'!N36</f>
        <v>750</v>
      </c>
      <c r="J36" s="4"/>
      <c r="K36" s="4">
        <f>F36+'10 Credit min'!P36</f>
        <v>7.5</v>
      </c>
      <c r="L36" s="9">
        <v>400</v>
      </c>
      <c r="M36" s="5">
        <v>0.2</v>
      </c>
      <c r="N36" s="4">
        <f>I36+'10 Credit min'!N36</f>
        <v>1000</v>
      </c>
      <c r="O36" s="4"/>
      <c r="P36" s="4">
        <f>K36+'10 Credit min'!P36</f>
        <v>10</v>
      </c>
      <c r="Q36" s="9">
        <v>500</v>
      </c>
      <c r="R36" s="5">
        <v>0.2</v>
      </c>
      <c r="S36" s="4">
        <f>N36+'10 Credit min'!N36</f>
        <v>1250</v>
      </c>
      <c r="T36" s="4"/>
      <c r="U36" s="4">
        <f>P36+'10 Credit min'!P36</f>
        <v>12.5</v>
      </c>
      <c r="V36" s="9">
        <v>600</v>
      </c>
      <c r="W36" s="5">
        <v>0.2</v>
      </c>
      <c r="X36" s="4">
        <f>S36+'10 Credit min'!N36</f>
        <v>1500</v>
      </c>
      <c r="Y36" s="4"/>
      <c r="Z36" s="4">
        <f>U36+'10 Credit min'!P36</f>
        <v>15</v>
      </c>
    </row>
    <row r="37" spans="1:26">
      <c r="A37" s="14" t="s">
        <v>104</v>
      </c>
      <c r="B37" s="4">
        <v>200</v>
      </c>
      <c r="C37" s="5">
        <v>0.2</v>
      </c>
      <c r="D37" s="9">
        <v>1000</v>
      </c>
      <c r="E37" s="9"/>
      <c r="F37" s="17" t="s">
        <v>151</v>
      </c>
      <c r="G37" s="9">
        <v>300</v>
      </c>
      <c r="H37" s="5">
        <v>0.2</v>
      </c>
      <c r="I37" s="4">
        <f>D37+'10 Credit min'!N37</f>
        <v>1500</v>
      </c>
      <c r="J37" s="4"/>
      <c r="K37" s="4">
        <f>F37+'10 Credit min'!P37</f>
        <v>15</v>
      </c>
      <c r="L37" s="9">
        <v>400</v>
      </c>
      <c r="M37" s="5">
        <v>0.2</v>
      </c>
      <c r="N37" s="4">
        <f>I37+'10 Credit min'!N37</f>
        <v>2000</v>
      </c>
      <c r="O37" s="4"/>
      <c r="P37" s="4">
        <f>K37+'10 Credit min'!P37</f>
        <v>20</v>
      </c>
      <c r="Q37" s="9">
        <v>500</v>
      </c>
      <c r="R37" s="5">
        <v>0.2</v>
      </c>
      <c r="S37" s="4">
        <f>N37+'10 Credit min'!N37</f>
        <v>2500</v>
      </c>
      <c r="T37" s="4"/>
      <c r="U37" s="4">
        <f>P37+'10 Credit min'!P37</f>
        <v>25</v>
      </c>
      <c r="V37" s="9">
        <v>600</v>
      </c>
      <c r="W37" s="5">
        <v>0.2</v>
      </c>
      <c r="X37" s="4">
        <f>S37+'10 Credit min'!N37</f>
        <v>3000</v>
      </c>
      <c r="Y37" s="4"/>
      <c r="Z37" s="4">
        <f>U37+'10 Credit min'!P37</f>
        <v>30</v>
      </c>
    </row>
    <row r="38" spans="1:26">
      <c r="A38" s="14" t="s">
        <v>105</v>
      </c>
      <c r="B38" s="4">
        <v>200</v>
      </c>
      <c r="C38" s="5">
        <v>0.2</v>
      </c>
      <c r="D38" s="9">
        <v>3000</v>
      </c>
      <c r="E38" s="9"/>
      <c r="F38" s="17" t="s">
        <v>157</v>
      </c>
      <c r="G38" s="9">
        <v>300</v>
      </c>
      <c r="H38" s="5">
        <v>0.2</v>
      </c>
      <c r="I38" s="4">
        <f>D38+'10 Credit min'!N38</f>
        <v>4500</v>
      </c>
      <c r="J38" s="4"/>
      <c r="K38" s="4">
        <f>F38+'10 Credit min'!P38</f>
        <v>45</v>
      </c>
      <c r="L38" s="9">
        <v>400</v>
      </c>
      <c r="M38" s="5">
        <v>0.2</v>
      </c>
      <c r="N38" s="4">
        <f>I38+'10 Credit min'!N38</f>
        <v>6000</v>
      </c>
      <c r="O38" s="4"/>
      <c r="P38" s="4">
        <f>K38+'10 Credit min'!P38</f>
        <v>60</v>
      </c>
      <c r="Q38" s="9">
        <v>500</v>
      </c>
      <c r="R38" s="5">
        <v>0.2</v>
      </c>
      <c r="S38" s="4">
        <f>N38+'10 Credit min'!N38</f>
        <v>7500</v>
      </c>
      <c r="T38" s="4"/>
      <c r="U38" s="4">
        <f>P38+'10 Credit min'!P38</f>
        <v>75</v>
      </c>
      <c r="V38" s="9">
        <v>600</v>
      </c>
      <c r="W38" s="5">
        <v>0.2</v>
      </c>
      <c r="X38" s="4">
        <f>S38+'10 Credit min'!N38</f>
        <v>9000</v>
      </c>
      <c r="Y38" s="4"/>
      <c r="Z38" s="4">
        <f>U38+'10 Credit min'!P38</f>
        <v>90</v>
      </c>
    </row>
    <row r="39" spans="1:26">
      <c r="A39" s="14" t="s">
        <v>106</v>
      </c>
      <c r="B39" s="4">
        <v>200</v>
      </c>
      <c r="C39" s="5">
        <v>0.2</v>
      </c>
      <c r="D39" s="9">
        <v>750</v>
      </c>
      <c r="E39" s="9">
        <v>15</v>
      </c>
      <c r="F39" s="17">
        <v>7.5</v>
      </c>
      <c r="G39" s="9">
        <v>300</v>
      </c>
      <c r="H39" s="5">
        <v>0.2</v>
      </c>
      <c r="I39" s="4">
        <f>D39+'10 Credit min'!N39</f>
        <v>1125</v>
      </c>
      <c r="J39" s="4">
        <f>E39+'10 Credit min'!O39</f>
        <v>22.5</v>
      </c>
      <c r="K39" s="4">
        <f>F39+'10 Credit min'!P39</f>
        <v>15</v>
      </c>
      <c r="L39" s="9">
        <v>400</v>
      </c>
      <c r="M39" s="5">
        <v>0.2</v>
      </c>
      <c r="N39" s="4">
        <f>I39+'10 Credit min'!N39</f>
        <v>1500</v>
      </c>
      <c r="O39" s="4">
        <f>J39+'10 Credit min'!O39</f>
        <v>30</v>
      </c>
      <c r="P39" s="4">
        <f>K39+'10 Credit min'!P39</f>
        <v>22.5</v>
      </c>
      <c r="Q39" s="9">
        <v>500</v>
      </c>
      <c r="R39" s="5">
        <v>0.2</v>
      </c>
      <c r="S39" s="4">
        <f>N39+'10 Credit min'!N39</f>
        <v>1875</v>
      </c>
      <c r="T39" s="4">
        <f>O39+'10 Credit min'!O39</f>
        <v>37.5</v>
      </c>
      <c r="U39" s="4">
        <f>P39+'10 Credit min'!P39</f>
        <v>30</v>
      </c>
      <c r="V39" s="9">
        <v>600</v>
      </c>
      <c r="W39" s="5">
        <v>0.2</v>
      </c>
      <c r="X39" s="4">
        <f>S39+'10 Credit min'!N39</f>
        <v>2250</v>
      </c>
      <c r="Y39" s="4">
        <f>T39+'10 Credit min'!O39</f>
        <v>45</v>
      </c>
      <c r="Z39" s="4">
        <f>U39+'10 Credit min'!P39</f>
        <v>37.5</v>
      </c>
    </row>
    <row r="40" spans="1:26">
      <c r="A40" s="14" t="s">
        <v>107</v>
      </c>
      <c r="B40" s="4">
        <v>200</v>
      </c>
      <c r="C40" s="5">
        <v>0.2</v>
      </c>
      <c r="D40" s="9">
        <v>1000</v>
      </c>
      <c r="E40" s="9">
        <v>60</v>
      </c>
      <c r="F40" s="17">
        <v>10</v>
      </c>
      <c r="G40" s="9">
        <v>300</v>
      </c>
      <c r="H40" s="5">
        <v>0.2</v>
      </c>
      <c r="I40" s="4">
        <f>D40+'10 Credit min'!N40</f>
        <v>1500</v>
      </c>
      <c r="J40" s="4">
        <f>E40+'10 Credit min'!O40</f>
        <v>90</v>
      </c>
      <c r="K40" s="4">
        <f>F40+'10 Credit min'!P40</f>
        <v>15</v>
      </c>
      <c r="L40" s="9">
        <v>400</v>
      </c>
      <c r="M40" s="5">
        <v>0.2</v>
      </c>
      <c r="N40" s="4">
        <f>I40+'10 Credit min'!N40</f>
        <v>2000</v>
      </c>
      <c r="O40" s="4">
        <f>J40+'10 Credit min'!O40</f>
        <v>120</v>
      </c>
      <c r="P40" s="4">
        <f>K40+'10 Credit min'!P40</f>
        <v>20</v>
      </c>
      <c r="Q40" s="9">
        <v>500</v>
      </c>
      <c r="R40" s="5">
        <v>0.2</v>
      </c>
      <c r="S40" s="4">
        <f>N40+'10 Credit min'!N40</f>
        <v>2500</v>
      </c>
      <c r="T40" s="4">
        <f>O40+'10 Credit min'!O40</f>
        <v>150</v>
      </c>
      <c r="U40" s="4">
        <f>P40+'10 Credit min'!P40</f>
        <v>25</v>
      </c>
      <c r="V40" s="9">
        <v>600</v>
      </c>
      <c r="W40" s="5">
        <v>0.2</v>
      </c>
      <c r="X40" s="4">
        <f>S40+'10 Credit min'!N40</f>
        <v>3000</v>
      </c>
      <c r="Y40" s="4">
        <f>T40+'10 Credit min'!O40</f>
        <v>180</v>
      </c>
      <c r="Z40" s="4">
        <f>U40+'10 Credit min'!P40</f>
        <v>30</v>
      </c>
    </row>
    <row r="41" spans="1:26">
      <c r="A41" s="14" t="s">
        <v>108</v>
      </c>
      <c r="B41" s="4">
        <v>200</v>
      </c>
      <c r="C41" s="5">
        <v>0.2</v>
      </c>
      <c r="D41" s="9">
        <v>1000</v>
      </c>
      <c r="E41" s="9">
        <v>60</v>
      </c>
      <c r="F41" s="17" t="s">
        <v>151</v>
      </c>
      <c r="G41" s="9">
        <v>300</v>
      </c>
      <c r="H41" s="5">
        <v>0.2</v>
      </c>
      <c r="I41" s="4">
        <f>D41+'10 Credit min'!N41</f>
        <v>1500</v>
      </c>
      <c r="J41" s="4">
        <f>E41+'10 Credit min'!O41</f>
        <v>90</v>
      </c>
      <c r="K41" s="4">
        <f>F41+'10 Credit min'!P41</f>
        <v>15</v>
      </c>
      <c r="L41" s="9">
        <v>400</v>
      </c>
      <c r="M41" s="5">
        <v>0.2</v>
      </c>
      <c r="N41" s="4">
        <f>I41+'10 Credit min'!N41</f>
        <v>2000</v>
      </c>
      <c r="O41" s="4">
        <f>J41+'10 Credit min'!O41</f>
        <v>120</v>
      </c>
      <c r="P41" s="4">
        <f>K41+'10 Credit min'!P41</f>
        <v>20</v>
      </c>
      <c r="Q41" s="9">
        <v>500</v>
      </c>
      <c r="R41" s="5">
        <v>0.2</v>
      </c>
      <c r="S41" s="4">
        <f>N41+'10 Credit min'!N41</f>
        <v>2500</v>
      </c>
      <c r="T41" s="4">
        <f>O41+'10 Credit min'!O41</f>
        <v>150</v>
      </c>
      <c r="U41" s="4">
        <f>P41+'10 Credit min'!P41</f>
        <v>25</v>
      </c>
      <c r="V41" s="9">
        <v>600</v>
      </c>
      <c r="W41" s="5">
        <v>0.2</v>
      </c>
      <c r="X41" s="4">
        <f>S41+'10 Credit min'!N41</f>
        <v>3000</v>
      </c>
      <c r="Y41" s="4">
        <f>T41+'10 Credit min'!O41</f>
        <v>180</v>
      </c>
      <c r="Z41" s="4">
        <f>U41+'10 Credit min'!P41</f>
        <v>30</v>
      </c>
    </row>
    <row r="42" spans="1:26">
      <c r="A42" s="14" t="s">
        <v>109</v>
      </c>
      <c r="B42" s="4">
        <v>200</v>
      </c>
      <c r="C42" s="5">
        <v>0.2</v>
      </c>
      <c r="D42" s="9"/>
      <c r="E42" s="9">
        <v>45</v>
      </c>
      <c r="F42" s="17">
        <v>4.5</v>
      </c>
      <c r="G42" s="9">
        <v>300</v>
      </c>
      <c r="H42" s="5">
        <v>0.2</v>
      </c>
      <c r="I42" s="4"/>
      <c r="J42" s="4">
        <f>E42+'10 Credit min'!O42</f>
        <v>70</v>
      </c>
      <c r="K42" s="4">
        <f>F42+'10 Credit min'!P42</f>
        <v>7</v>
      </c>
      <c r="L42" s="9">
        <v>400</v>
      </c>
      <c r="M42" s="5">
        <v>0.2</v>
      </c>
      <c r="N42" s="4"/>
      <c r="O42" s="4">
        <f>J42+'10 Credit min'!O42</f>
        <v>95</v>
      </c>
      <c r="P42" s="4">
        <f>K42+'10 Credit min'!P42</f>
        <v>9.5</v>
      </c>
      <c r="Q42" s="9">
        <v>500</v>
      </c>
      <c r="R42" s="5">
        <v>0.2</v>
      </c>
      <c r="S42" s="4"/>
      <c r="T42" s="4">
        <f>O42+'10 Credit min'!O42</f>
        <v>120</v>
      </c>
      <c r="U42" s="4">
        <f>P42+'10 Credit min'!P42</f>
        <v>12</v>
      </c>
      <c r="V42" s="9">
        <v>600</v>
      </c>
      <c r="W42" s="5">
        <v>0.2</v>
      </c>
      <c r="X42" s="4"/>
      <c r="Y42" s="4">
        <f>T42+'10 Credit min'!O42</f>
        <v>145</v>
      </c>
      <c r="Z42" s="4">
        <f>U42+'10 Credit min'!P42</f>
        <v>14.5</v>
      </c>
    </row>
  </sheetData>
  <sheetProtection algorithmName="SHA-512" hashValue="PaB8jns0ac9+Vm0zYpvTBq6m0GMSDjxEXf2iWXYwqepqJwuLQOR2NJnV2TDhTegHWeVgMKL/SOpudbqvzUl6fA==" saltValue="wZs+VSvr/dttNd72qt5NGA==" spinCount="100000" sheet="1" objects="1" scenarios="1"/>
  <mergeCells count="5">
    <mergeCell ref="B1:F1"/>
    <mergeCell ref="G1:K1"/>
    <mergeCell ref="L1:P1"/>
    <mergeCell ref="Q1:U1"/>
    <mergeCell ref="V1:Z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558D5-D229-42E5-BAF1-52927F8549A5}">
  <dimension ref="A1:P42"/>
  <sheetViews>
    <sheetView workbookViewId="0">
      <selection activeCell="O7" sqref="O7"/>
    </sheetView>
  </sheetViews>
  <sheetFormatPr defaultRowHeight="14.45"/>
  <cols>
    <col min="1" max="1" width="36.7109375" style="8" customWidth="1"/>
    <col min="2" max="3" width="10.7109375" style="8" customWidth="1"/>
    <col min="4" max="4" width="18" style="15" bestFit="1" customWidth="1"/>
    <col min="5" max="5" width="18" style="15" customWidth="1"/>
    <col min="6" max="6" width="10.7109375" style="20" customWidth="1"/>
    <col min="7" max="8" width="10.7109375" style="8" customWidth="1"/>
    <col min="9" max="9" width="18" style="15" bestFit="1" customWidth="1"/>
    <col min="10" max="10" width="18" style="15" customWidth="1"/>
    <col min="11" max="11" width="10.7109375" style="20" customWidth="1"/>
    <col min="12" max="13" width="10.7109375" style="8" customWidth="1"/>
    <col min="14" max="14" width="18" style="15" bestFit="1" customWidth="1"/>
    <col min="15" max="15" width="18" style="15" customWidth="1"/>
    <col min="16" max="16" width="10.7109375" style="20" customWidth="1"/>
  </cols>
  <sheetData>
    <row r="1" spans="1:16">
      <c r="A1" s="21"/>
      <c r="B1" s="95" t="s">
        <v>176</v>
      </c>
      <c r="C1" s="95"/>
      <c r="D1" s="95"/>
      <c r="E1" s="95"/>
      <c r="F1" s="95"/>
      <c r="G1" s="95" t="s">
        <v>177</v>
      </c>
      <c r="H1" s="95"/>
      <c r="I1" s="95"/>
      <c r="J1" s="95"/>
      <c r="K1" s="95"/>
      <c r="L1" s="95" t="s">
        <v>178</v>
      </c>
      <c r="M1" s="95"/>
      <c r="N1" s="95"/>
      <c r="O1" s="95"/>
      <c r="P1" s="95"/>
    </row>
    <row r="2" spans="1:16" ht="57.6">
      <c r="A2" s="13" t="s">
        <v>135</v>
      </c>
      <c r="B2" s="12" t="s">
        <v>137</v>
      </c>
      <c r="C2" s="12" t="s">
        <v>138</v>
      </c>
      <c r="D2" s="12" t="s">
        <v>140</v>
      </c>
      <c r="E2" s="12" t="s">
        <v>142</v>
      </c>
      <c r="F2" s="18" t="s">
        <v>179</v>
      </c>
      <c r="G2" s="12" t="s">
        <v>137</v>
      </c>
      <c r="H2" s="12" t="s">
        <v>138</v>
      </c>
      <c r="I2" s="12" t="s">
        <v>140</v>
      </c>
      <c r="J2" s="12" t="s">
        <v>142</v>
      </c>
      <c r="K2" s="18" t="s">
        <v>179</v>
      </c>
      <c r="L2" s="12" t="s">
        <v>137</v>
      </c>
      <c r="M2" s="12" t="s">
        <v>138</v>
      </c>
      <c r="N2" s="12" t="s">
        <v>140</v>
      </c>
      <c r="O2" s="12" t="s">
        <v>142</v>
      </c>
      <c r="P2" s="18" t="s">
        <v>179</v>
      </c>
    </row>
    <row r="3" spans="1:16">
      <c r="A3" s="14" t="s">
        <v>63</v>
      </c>
      <c r="B3" s="4">
        <v>100</v>
      </c>
      <c r="C3" s="5">
        <v>0.2</v>
      </c>
      <c r="D3" s="4">
        <v>250</v>
      </c>
      <c r="E3" s="4"/>
      <c r="F3" s="19" t="s">
        <v>146</v>
      </c>
      <c r="G3" s="4">
        <v>100</v>
      </c>
      <c r="H3" s="5">
        <v>0.2</v>
      </c>
      <c r="I3" s="4">
        <v>250</v>
      </c>
      <c r="J3" s="4"/>
      <c r="K3" s="19" t="s">
        <v>146</v>
      </c>
      <c r="L3" s="4">
        <v>100</v>
      </c>
      <c r="M3" s="5">
        <v>0.2</v>
      </c>
      <c r="N3" s="4">
        <v>250</v>
      </c>
      <c r="O3" s="4"/>
      <c r="P3" s="19" t="s">
        <v>146</v>
      </c>
    </row>
    <row r="4" spans="1:16">
      <c r="A4" s="14" t="s">
        <v>66</v>
      </c>
      <c r="B4" s="4">
        <v>100</v>
      </c>
      <c r="C4" s="5">
        <v>0.2</v>
      </c>
      <c r="D4" s="4">
        <v>250</v>
      </c>
      <c r="E4" s="4"/>
      <c r="F4" s="19" t="s">
        <v>146</v>
      </c>
      <c r="G4" s="4">
        <v>100</v>
      </c>
      <c r="H4" s="5">
        <v>0.2</v>
      </c>
      <c r="I4" s="4">
        <v>250</v>
      </c>
      <c r="J4" s="4"/>
      <c r="K4" s="19" t="s">
        <v>146</v>
      </c>
      <c r="L4" s="4">
        <v>100</v>
      </c>
      <c r="M4" s="5">
        <v>0.2</v>
      </c>
      <c r="N4" s="4">
        <v>250</v>
      </c>
      <c r="O4" s="4"/>
      <c r="P4" s="19" t="s">
        <v>146</v>
      </c>
    </row>
    <row r="5" spans="1:16">
      <c r="A5" s="14" t="s">
        <v>180</v>
      </c>
      <c r="B5" s="4">
        <v>100</v>
      </c>
      <c r="C5" s="5">
        <v>0.2</v>
      </c>
      <c r="D5" s="4"/>
      <c r="E5" s="4">
        <v>12.5</v>
      </c>
      <c r="F5" s="19" t="s">
        <v>181</v>
      </c>
      <c r="G5" s="4">
        <v>100</v>
      </c>
      <c r="H5" s="5">
        <v>0.2</v>
      </c>
      <c r="I5" s="4"/>
      <c r="J5" s="4">
        <v>12.5</v>
      </c>
      <c r="K5" s="19" t="s">
        <v>181</v>
      </c>
      <c r="L5" s="4">
        <v>100</v>
      </c>
      <c r="M5" s="5">
        <v>0.2</v>
      </c>
      <c r="N5" s="4"/>
      <c r="O5" s="4">
        <v>12.5</v>
      </c>
      <c r="P5" s="19" t="s">
        <v>181</v>
      </c>
    </row>
    <row r="6" spans="1:16">
      <c r="A6" s="14" t="s">
        <v>72</v>
      </c>
      <c r="B6" s="4">
        <v>100</v>
      </c>
      <c r="C6" s="5">
        <v>0.2</v>
      </c>
      <c r="D6" s="4">
        <v>250</v>
      </c>
      <c r="E6" s="4"/>
      <c r="F6" s="19" t="s">
        <v>146</v>
      </c>
      <c r="G6" s="4">
        <v>100</v>
      </c>
      <c r="H6" s="5">
        <v>0.2</v>
      </c>
      <c r="I6" s="4">
        <v>250</v>
      </c>
      <c r="J6" s="4"/>
      <c r="K6" s="19" t="s">
        <v>146</v>
      </c>
      <c r="L6" s="4">
        <v>100</v>
      </c>
      <c r="M6" s="5">
        <v>0.2</v>
      </c>
      <c r="N6" s="4">
        <v>250</v>
      </c>
      <c r="O6" s="4"/>
      <c r="P6" s="19" t="s">
        <v>146</v>
      </c>
    </row>
    <row r="7" spans="1:16" ht="28.9">
      <c r="A7" s="14" t="s">
        <v>75</v>
      </c>
      <c r="B7" s="4">
        <v>100</v>
      </c>
      <c r="C7" s="5">
        <v>0.2</v>
      </c>
      <c r="D7" s="4">
        <v>375</v>
      </c>
      <c r="E7" s="4"/>
      <c r="F7" s="19" t="s">
        <v>182</v>
      </c>
      <c r="G7" s="4">
        <v>100</v>
      </c>
      <c r="H7" s="5">
        <v>0.2</v>
      </c>
      <c r="I7" s="4">
        <v>375</v>
      </c>
      <c r="J7" s="4"/>
      <c r="K7" s="19" t="s">
        <v>182</v>
      </c>
      <c r="L7" s="4">
        <v>100</v>
      </c>
      <c r="M7" s="5">
        <v>0.2</v>
      </c>
      <c r="N7" s="4">
        <v>375</v>
      </c>
      <c r="O7" s="4"/>
      <c r="P7" s="19" t="s">
        <v>182</v>
      </c>
    </row>
    <row r="8" spans="1:16">
      <c r="A8" s="14" t="s">
        <v>76</v>
      </c>
      <c r="B8" s="4">
        <v>100</v>
      </c>
      <c r="C8" s="5">
        <v>0.2</v>
      </c>
      <c r="D8" s="9">
        <v>1000</v>
      </c>
      <c r="E8" s="9"/>
      <c r="F8" s="17" t="s">
        <v>151</v>
      </c>
      <c r="G8" s="4">
        <v>100</v>
      </c>
      <c r="H8" s="5">
        <v>0.2</v>
      </c>
      <c r="I8" s="9">
        <v>1000</v>
      </c>
      <c r="J8" s="9"/>
      <c r="K8" s="17" t="s">
        <v>151</v>
      </c>
      <c r="L8" s="4">
        <v>100</v>
      </c>
      <c r="M8" s="5">
        <v>0.2</v>
      </c>
      <c r="N8" s="9">
        <v>1000</v>
      </c>
      <c r="O8" s="9"/>
      <c r="P8" s="17" t="s">
        <v>151</v>
      </c>
    </row>
    <row r="9" spans="1:16">
      <c r="A9" s="14" t="s">
        <v>77</v>
      </c>
      <c r="B9" s="4">
        <v>100</v>
      </c>
      <c r="C9" s="5">
        <v>0.2</v>
      </c>
      <c r="D9" s="9">
        <v>375</v>
      </c>
      <c r="E9" s="9">
        <v>7.5</v>
      </c>
      <c r="F9" s="17" t="s">
        <v>182</v>
      </c>
      <c r="G9" s="4">
        <v>100</v>
      </c>
      <c r="H9" s="5">
        <v>0.2</v>
      </c>
      <c r="I9" s="9">
        <v>375</v>
      </c>
      <c r="J9" s="9">
        <v>7.5</v>
      </c>
      <c r="K9" s="17" t="s">
        <v>182</v>
      </c>
      <c r="L9" s="4">
        <v>100</v>
      </c>
      <c r="M9" s="5">
        <v>0.2</v>
      </c>
      <c r="N9" s="9">
        <v>375</v>
      </c>
      <c r="O9" s="9">
        <v>7.5</v>
      </c>
      <c r="P9" s="17" t="s">
        <v>182</v>
      </c>
    </row>
    <row r="10" spans="1:16">
      <c r="A10" s="14" t="s">
        <v>78</v>
      </c>
      <c r="B10" s="4">
        <v>100</v>
      </c>
      <c r="C10" s="5">
        <v>0.2</v>
      </c>
      <c r="D10" s="9">
        <v>400</v>
      </c>
      <c r="E10" s="9"/>
      <c r="F10" s="17" t="s">
        <v>152</v>
      </c>
      <c r="G10" s="4">
        <v>100</v>
      </c>
      <c r="H10" s="5">
        <v>0.2</v>
      </c>
      <c r="I10" s="9">
        <v>400</v>
      </c>
      <c r="J10" s="9"/>
      <c r="K10" s="17" t="s">
        <v>152</v>
      </c>
      <c r="L10" s="4">
        <v>100</v>
      </c>
      <c r="M10" s="5">
        <v>0.2</v>
      </c>
      <c r="N10" s="9">
        <v>400</v>
      </c>
      <c r="O10" s="9"/>
      <c r="P10" s="17" t="s">
        <v>152</v>
      </c>
    </row>
    <row r="11" spans="1:16">
      <c r="A11" s="14" t="s">
        <v>79</v>
      </c>
      <c r="B11" s="4">
        <v>100</v>
      </c>
      <c r="C11" s="5">
        <v>0.2</v>
      </c>
      <c r="D11" s="9">
        <v>375</v>
      </c>
      <c r="E11" s="9">
        <v>7.5</v>
      </c>
      <c r="F11" s="17" t="s">
        <v>182</v>
      </c>
      <c r="G11" s="4">
        <v>100</v>
      </c>
      <c r="H11" s="5">
        <v>0.2</v>
      </c>
      <c r="I11" s="9">
        <v>375</v>
      </c>
      <c r="J11" s="9">
        <v>7.5</v>
      </c>
      <c r="K11" s="17" t="s">
        <v>182</v>
      </c>
      <c r="L11" s="4">
        <v>100</v>
      </c>
      <c r="M11" s="5">
        <v>0.2</v>
      </c>
      <c r="N11" s="9">
        <v>375</v>
      </c>
      <c r="O11" s="9">
        <v>7.5</v>
      </c>
      <c r="P11" s="17" t="s">
        <v>182</v>
      </c>
    </row>
    <row r="12" spans="1:16">
      <c r="A12" s="14" t="s">
        <v>183</v>
      </c>
      <c r="B12" s="4">
        <v>100</v>
      </c>
      <c r="C12" s="5">
        <v>0.2</v>
      </c>
      <c r="D12" s="9">
        <v>400</v>
      </c>
      <c r="E12" s="9"/>
      <c r="F12" s="17" t="s">
        <v>152</v>
      </c>
      <c r="G12" s="4">
        <v>100</v>
      </c>
      <c r="H12" s="5">
        <v>0.2</v>
      </c>
      <c r="I12" s="9">
        <v>400</v>
      </c>
      <c r="J12" s="9"/>
      <c r="K12" s="17" t="s">
        <v>152</v>
      </c>
      <c r="L12" s="4">
        <v>100</v>
      </c>
      <c r="M12" s="5">
        <v>0.2</v>
      </c>
      <c r="N12" s="9">
        <v>400</v>
      </c>
      <c r="O12" s="9"/>
      <c r="P12" s="17" t="s">
        <v>152</v>
      </c>
    </row>
    <row r="13" spans="1:16">
      <c r="A13" s="14" t="s">
        <v>149</v>
      </c>
      <c r="B13" s="4">
        <v>100</v>
      </c>
      <c r="C13" s="5">
        <v>0.2</v>
      </c>
      <c r="D13" s="9">
        <v>2000</v>
      </c>
      <c r="E13" s="9"/>
      <c r="F13" s="17" t="s">
        <v>153</v>
      </c>
      <c r="G13" s="4">
        <v>100</v>
      </c>
      <c r="H13" s="5">
        <v>0.2</v>
      </c>
      <c r="I13" s="9">
        <v>2000</v>
      </c>
      <c r="J13" s="9"/>
      <c r="K13" s="17" t="s">
        <v>153</v>
      </c>
      <c r="L13" s="4">
        <v>100</v>
      </c>
      <c r="M13" s="5">
        <v>0.2</v>
      </c>
      <c r="N13" s="9">
        <v>2000</v>
      </c>
      <c r="O13" s="9"/>
      <c r="P13" s="17" t="s">
        <v>153</v>
      </c>
    </row>
    <row r="14" spans="1:16">
      <c r="A14" s="14" t="s">
        <v>81</v>
      </c>
      <c r="B14" s="4">
        <v>100</v>
      </c>
      <c r="C14" s="5">
        <v>0.2</v>
      </c>
      <c r="D14" s="9">
        <v>2000</v>
      </c>
      <c r="E14" s="9"/>
      <c r="F14" s="17" t="s">
        <v>153</v>
      </c>
      <c r="G14" s="4">
        <v>100</v>
      </c>
      <c r="H14" s="5">
        <v>0.2</v>
      </c>
      <c r="I14" s="9">
        <v>2000</v>
      </c>
      <c r="J14" s="9"/>
      <c r="K14" s="17" t="s">
        <v>153</v>
      </c>
      <c r="L14" s="4">
        <v>100</v>
      </c>
      <c r="M14" s="5">
        <v>0.2</v>
      </c>
      <c r="N14" s="9">
        <v>2000</v>
      </c>
      <c r="O14" s="9"/>
      <c r="P14" s="17" t="s">
        <v>153</v>
      </c>
    </row>
    <row r="15" spans="1:16">
      <c r="A15" s="14" t="s">
        <v>82</v>
      </c>
      <c r="B15" s="4">
        <v>100</v>
      </c>
      <c r="C15" s="5">
        <v>0.2</v>
      </c>
      <c r="D15" s="9">
        <v>600</v>
      </c>
      <c r="E15" s="9"/>
      <c r="F15" s="17" t="s">
        <v>184</v>
      </c>
      <c r="G15" s="4">
        <v>100</v>
      </c>
      <c r="H15" s="5">
        <v>0.2</v>
      </c>
      <c r="I15" s="9">
        <v>600</v>
      </c>
      <c r="J15" s="9"/>
      <c r="K15" s="17" t="s">
        <v>184</v>
      </c>
      <c r="L15" s="4">
        <v>100</v>
      </c>
      <c r="M15" s="5">
        <v>0.2</v>
      </c>
      <c r="N15" s="9">
        <v>600</v>
      </c>
      <c r="O15" s="9"/>
      <c r="P15" s="17" t="s">
        <v>184</v>
      </c>
    </row>
    <row r="16" spans="1:16">
      <c r="A16" s="14" t="s">
        <v>83</v>
      </c>
      <c r="B16" s="4">
        <v>100</v>
      </c>
      <c r="C16" s="5">
        <v>0.2</v>
      </c>
      <c r="D16" s="9">
        <v>500</v>
      </c>
      <c r="E16" s="9">
        <v>30</v>
      </c>
      <c r="F16" s="17" t="s">
        <v>145</v>
      </c>
      <c r="G16" s="4">
        <v>100</v>
      </c>
      <c r="H16" s="5">
        <v>0.2</v>
      </c>
      <c r="I16" s="9">
        <v>500</v>
      </c>
      <c r="J16" s="9">
        <v>30</v>
      </c>
      <c r="K16" s="17" t="s">
        <v>145</v>
      </c>
      <c r="L16" s="4">
        <v>100</v>
      </c>
      <c r="M16" s="5">
        <v>0.2</v>
      </c>
      <c r="N16" s="9">
        <v>500</v>
      </c>
      <c r="O16" s="9">
        <v>30</v>
      </c>
      <c r="P16" s="17" t="s">
        <v>145</v>
      </c>
    </row>
    <row r="17" spans="1:16">
      <c r="A17" s="14" t="s">
        <v>84</v>
      </c>
      <c r="B17" s="4">
        <v>100</v>
      </c>
      <c r="C17" s="5">
        <v>0.2</v>
      </c>
      <c r="D17" s="9">
        <v>500</v>
      </c>
      <c r="E17" s="9">
        <v>30</v>
      </c>
      <c r="F17" s="17" t="s">
        <v>145</v>
      </c>
      <c r="G17" s="4">
        <v>100</v>
      </c>
      <c r="H17" s="5">
        <v>0.2</v>
      </c>
      <c r="I17" s="9">
        <v>500</v>
      </c>
      <c r="J17" s="9">
        <v>30</v>
      </c>
      <c r="K17" s="17" t="s">
        <v>145</v>
      </c>
      <c r="L17" s="4">
        <v>100</v>
      </c>
      <c r="M17" s="5">
        <v>0.2</v>
      </c>
      <c r="N17" s="9">
        <v>500</v>
      </c>
      <c r="O17" s="9">
        <v>30</v>
      </c>
      <c r="P17" s="17" t="s">
        <v>145</v>
      </c>
    </row>
    <row r="18" spans="1:16">
      <c r="A18" s="6" t="s">
        <v>85</v>
      </c>
      <c r="B18" s="4">
        <v>100</v>
      </c>
      <c r="C18" s="5">
        <v>0.2</v>
      </c>
      <c r="D18" s="9">
        <v>500</v>
      </c>
      <c r="E18" s="9">
        <v>30</v>
      </c>
      <c r="F18" s="17" t="s">
        <v>145</v>
      </c>
      <c r="G18" s="4">
        <v>100</v>
      </c>
      <c r="H18" s="5">
        <v>0.2</v>
      </c>
      <c r="I18" s="9">
        <v>500</v>
      </c>
      <c r="J18" s="9">
        <v>30</v>
      </c>
      <c r="K18" s="17" t="s">
        <v>145</v>
      </c>
      <c r="L18" s="4">
        <v>100</v>
      </c>
      <c r="M18" s="5">
        <v>0.2</v>
      </c>
      <c r="N18" s="9">
        <v>500</v>
      </c>
      <c r="O18" s="9">
        <v>30</v>
      </c>
      <c r="P18" s="17" t="s">
        <v>145</v>
      </c>
    </row>
    <row r="19" spans="1:16">
      <c r="A19" s="14" t="s">
        <v>86</v>
      </c>
      <c r="B19" s="4">
        <v>100</v>
      </c>
      <c r="C19" s="5">
        <v>0.2</v>
      </c>
      <c r="D19" s="9">
        <v>500</v>
      </c>
      <c r="E19" s="9">
        <v>30</v>
      </c>
      <c r="F19" s="17" t="s">
        <v>145</v>
      </c>
      <c r="G19" s="4">
        <v>100</v>
      </c>
      <c r="H19" s="5">
        <v>0.2</v>
      </c>
      <c r="I19" s="9">
        <v>500</v>
      </c>
      <c r="J19" s="9">
        <v>30</v>
      </c>
      <c r="K19" s="17" t="s">
        <v>145</v>
      </c>
      <c r="L19" s="4">
        <v>100</v>
      </c>
      <c r="M19" s="5">
        <v>0.2</v>
      </c>
      <c r="N19" s="9">
        <v>500</v>
      </c>
      <c r="O19" s="9">
        <v>30</v>
      </c>
      <c r="P19" s="17" t="s">
        <v>145</v>
      </c>
    </row>
    <row r="20" spans="1:16">
      <c r="A20" s="14" t="s">
        <v>87</v>
      </c>
      <c r="B20" s="4">
        <v>100</v>
      </c>
      <c r="C20" s="5">
        <v>0.2</v>
      </c>
      <c r="D20" s="9">
        <v>500</v>
      </c>
      <c r="E20" s="9">
        <v>30</v>
      </c>
      <c r="F20" s="17" t="s">
        <v>145</v>
      </c>
      <c r="G20" s="4">
        <v>100</v>
      </c>
      <c r="H20" s="5">
        <v>0.2</v>
      </c>
      <c r="I20" s="9">
        <v>500</v>
      </c>
      <c r="J20" s="9">
        <v>30</v>
      </c>
      <c r="K20" s="17" t="s">
        <v>145</v>
      </c>
      <c r="L20" s="4">
        <v>100</v>
      </c>
      <c r="M20" s="5">
        <v>0.2</v>
      </c>
      <c r="N20" s="9">
        <v>500</v>
      </c>
      <c r="O20" s="9">
        <v>30</v>
      </c>
      <c r="P20" s="17" t="s">
        <v>145</v>
      </c>
    </row>
    <row r="21" spans="1:16">
      <c r="A21" s="14" t="s">
        <v>88</v>
      </c>
      <c r="B21" s="4">
        <v>100</v>
      </c>
      <c r="C21" s="5">
        <v>0.2</v>
      </c>
      <c r="D21" s="9">
        <v>500</v>
      </c>
      <c r="E21" s="9">
        <v>30</v>
      </c>
      <c r="F21" s="17" t="s">
        <v>145</v>
      </c>
      <c r="G21" s="4">
        <v>100</v>
      </c>
      <c r="H21" s="5">
        <v>0.2</v>
      </c>
      <c r="I21" s="9">
        <v>500</v>
      </c>
      <c r="J21" s="9">
        <v>30</v>
      </c>
      <c r="K21" s="17" t="s">
        <v>145</v>
      </c>
      <c r="L21" s="4">
        <v>100</v>
      </c>
      <c r="M21" s="5">
        <v>0.2</v>
      </c>
      <c r="N21" s="9">
        <v>500</v>
      </c>
      <c r="O21" s="9">
        <v>30</v>
      </c>
      <c r="P21" s="17" t="s">
        <v>145</v>
      </c>
    </row>
    <row r="22" spans="1:16">
      <c r="A22" s="14" t="s">
        <v>89</v>
      </c>
      <c r="B22" s="4">
        <v>100</v>
      </c>
      <c r="C22" s="5">
        <v>0.2</v>
      </c>
      <c r="D22" s="9">
        <v>500</v>
      </c>
      <c r="E22" s="9">
        <v>30</v>
      </c>
      <c r="F22" s="17" t="s">
        <v>145</v>
      </c>
      <c r="G22" s="4">
        <v>100</v>
      </c>
      <c r="H22" s="5">
        <v>0.2</v>
      </c>
      <c r="I22" s="9">
        <v>500</v>
      </c>
      <c r="J22" s="9">
        <v>30</v>
      </c>
      <c r="K22" s="17" t="s">
        <v>145</v>
      </c>
      <c r="L22" s="4">
        <v>100</v>
      </c>
      <c r="M22" s="5">
        <v>0.2</v>
      </c>
      <c r="N22" s="9">
        <v>500</v>
      </c>
      <c r="O22" s="9">
        <v>30</v>
      </c>
      <c r="P22" s="17" t="s">
        <v>145</v>
      </c>
    </row>
    <row r="23" spans="1:16">
      <c r="A23" s="14" t="s">
        <v>90</v>
      </c>
      <c r="B23" s="4">
        <v>100</v>
      </c>
      <c r="C23" s="5">
        <v>0.2</v>
      </c>
      <c r="D23" s="9">
        <v>375</v>
      </c>
      <c r="E23" s="9"/>
      <c r="F23" s="17" t="s">
        <v>182</v>
      </c>
      <c r="G23" s="4">
        <v>100</v>
      </c>
      <c r="H23" s="5">
        <v>0.2</v>
      </c>
      <c r="I23" s="9">
        <v>375</v>
      </c>
      <c r="J23" s="9"/>
      <c r="K23" s="17" t="s">
        <v>182</v>
      </c>
      <c r="L23" s="4">
        <v>100</v>
      </c>
      <c r="M23" s="5">
        <v>0.2</v>
      </c>
      <c r="N23" s="9">
        <v>375</v>
      </c>
      <c r="O23" s="9"/>
      <c r="P23" s="17" t="s">
        <v>182</v>
      </c>
    </row>
    <row r="24" spans="1:16">
      <c r="A24" s="14" t="s">
        <v>91</v>
      </c>
      <c r="B24" s="4">
        <v>100</v>
      </c>
      <c r="C24" s="5">
        <v>0.2</v>
      </c>
      <c r="D24" s="9">
        <v>375</v>
      </c>
      <c r="E24" s="9"/>
      <c r="F24" s="17" t="s">
        <v>182</v>
      </c>
      <c r="G24" s="4">
        <v>100</v>
      </c>
      <c r="H24" s="5">
        <v>0.2</v>
      </c>
      <c r="I24" s="9">
        <v>375</v>
      </c>
      <c r="J24" s="9"/>
      <c r="K24" s="17" t="s">
        <v>182</v>
      </c>
      <c r="L24" s="4">
        <v>100</v>
      </c>
      <c r="M24" s="5">
        <v>0.2</v>
      </c>
      <c r="N24" s="9">
        <v>375</v>
      </c>
      <c r="O24" s="9"/>
      <c r="P24" s="17" t="s">
        <v>182</v>
      </c>
    </row>
    <row r="25" spans="1:16">
      <c r="A25" s="14" t="s">
        <v>92</v>
      </c>
      <c r="B25" s="4">
        <v>100</v>
      </c>
      <c r="C25" s="5">
        <v>0.2</v>
      </c>
      <c r="D25" s="9">
        <v>500</v>
      </c>
      <c r="E25" s="9">
        <v>30</v>
      </c>
      <c r="F25" s="17" t="s">
        <v>145</v>
      </c>
      <c r="G25" s="4">
        <v>100</v>
      </c>
      <c r="H25" s="5">
        <v>0.2</v>
      </c>
      <c r="I25" s="9">
        <v>500</v>
      </c>
      <c r="J25" s="9">
        <v>30</v>
      </c>
      <c r="K25" s="17" t="s">
        <v>145</v>
      </c>
      <c r="L25" s="4">
        <v>100</v>
      </c>
      <c r="M25" s="5">
        <v>0.2</v>
      </c>
      <c r="N25" s="9">
        <v>500</v>
      </c>
      <c r="O25" s="9">
        <v>30</v>
      </c>
      <c r="P25" s="17" t="s">
        <v>145</v>
      </c>
    </row>
    <row r="26" spans="1:16">
      <c r="A26" s="14" t="s">
        <v>94</v>
      </c>
      <c r="B26" s="4">
        <v>100</v>
      </c>
      <c r="C26" s="5">
        <v>0.2</v>
      </c>
      <c r="D26" s="9">
        <v>375</v>
      </c>
      <c r="E26" s="9"/>
      <c r="F26" s="17" t="s">
        <v>182</v>
      </c>
      <c r="G26" s="4">
        <v>100</v>
      </c>
      <c r="H26" s="5">
        <v>0.2</v>
      </c>
      <c r="I26" s="9">
        <v>375</v>
      </c>
      <c r="J26" s="9"/>
      <c r="K26" s="17" t="s">
        <v>182</v>
      </c>
      <c r="L26" s="4">
        <v>100</v>
      </c>
      <c r="M26" s="5">
        <v>0.2</v>
      </c>
      <c r="N26" s="9">
        <v>375</v>
      </c>
      <c r="O26" s="9"/>
      <c r="P26" s="17" t="s">
        <v>182</v>
      </c>
    </row>
    <row r="27" spans="1:16">
      <c r="A27" s="14" t="s">
        <v>95</v>
      </c>
      <c r="B27" s="4">
        <v>100</v>
      </c>
      <c r="C27" s="5">
        <v>0.2</v>
      </c>
      <c r="D27" s="9"/>
      <c r="E27" s="9">
        <v>20</v>
      </c>
      <c r="F27" s="17" t="s">
        <v>155</v>
      </c>
      <c r="G27" s="4">
        <v>100</v>
      </c>
      <c r="H27" s="5">
        <v>0.2</v>
      </c>
      <c r="I27" s="9"/>
      <c r="J27" s="9">
        <v>20</v>
      </c>
      <c r="K27" s="17" t="s">
        <v>155</v>
      </c>
      <c r="L27" s="4">
        <v>100</v>
      </c>
      <c r="M27" s="5">
        <v>0.2</v>
      </c>
      <c r="N27" s="9"/>
      <c r="O27" s="9">
        <v>20</v>
      </c>
      <c r="P27" s="17" t="s">
        <v>155</v>
      </c>
    </row>
    <row r="28" spans="1:16">
      <c r="A28" s="14" t="s">
        <v>96</v>
      </c>
      <c r="B28" s="4">
        <v>100</v>
      </c>
      <c r="C28" s="5">
        <v>0.2</v>
      </c>
      <c r="D28" s="9"/>
      <c r="E28" s="9">
        <v>20</v>
      </c>
      <c r="F28" s="17" t="s">
        <v>155</v>
      </c>
      <c r="G28" s="4">
        <v>100</v>
      </c>
      <c r="H28" s="5">
        <v>0.2</v>
      </c>
      <c r="I28" s="9"/>
      <c r="J28" s="9">
        <v>20</v>
      </c>
      <c r="K28" s="17" t="s">
        <v>155</v>
      </c>
      <c r="L28" s="4">
        <v>100</v>
      </c>
      <c r="M28" s="5">
        <v>0.2</v>
      </c>
      <c r="N28" s="9"/>
      <c r="O28" s="9">
        <v>20</v>
      </c>
      <c r="P28" s="17" t="s">
        <v>155</v>
      </c>
    </row>
    <row r="29" spans="1:16">
      <c r="A29" s="14" t="s">
        <v>97</v>
      </c>
      <c r="B29" s="4">
        <v>100</v>
      </c>
      <c r="C29" s="5">
        <v>0.2</v>
      </c>
      <c r="D29" s="9">
        <v>1000</v>
      </c>
      <c r="E29" s="9"/>
      <c r="F29" s="17" t="s">
        <v>151</v>
      </c>
      <c r="G29" s="4">
        <v>100</v>
      </c>
      <c r="H29" s="5">
        <v>0.2</v>
      </c>
      <c r="I29" s="9">
        <v>1000</v>
      </c>
      <c r="J29" s="9"/>
      <c r="K29" s="17" t="s">
        <v>151</v>
      </c>
      <c r="L29" s="4">
        <v>100</v>
      </c>
      <c r="M29" s="5">
        <v>0.2</v>
      </c>
      <c r="N29" s="9">
        <v>1000</v>
      </c>
      <c r="O29" s="9"/>
      <c r="P29" s="17" t="s">
        <v>151</v>
      </c>
    </row>
    <row r="30" spans="1:16">
      <c r="A30" s="14" t="s">
        <v>98</v>
      </c>
      <c r="B30" s="4">
        <v>100</v>
      </c>
      <c r="C30" s="5">
        <v>0.2</v>
      </c>
      <c r="D30" s="9"/>
      <c r="E30" s="17" t="s">
        <v>185</v>
      </c>
      <c r="F30" s="17" t="s">
        <v>185</v>
      </c>
      <c r="G30" s="4">
        <v>100</v>
      </c>
      <c r="H30" s="5">
        <v>0.2</v>
      </c>
      <c r="I30" s="9"/>
      <c r="J30" s="17" t="s">
        <v>185</v>
      </c>
      <c r="K30" s="17" t="s">
        <v>185</v>
      </c>
      <c r="L30" s="4">
        <v>100</v>
      </c>
      <c r="M30" s="5">
        <v>0.2</v>
      </c>
      <c r="N30" s="9"/>
      <c r="O30" s="17" t="s">
        <v>185</v>
      </c>
      <c r="P30" s="17" t="s">
        <v>185</v>
      </c>
    </row>
    <row r="31" spans="1:16">
      <c r="A31" s="14" t="s">
        <v>99</v>
      </c>
      <c r="B31" s="4">
        <v>100</v>
      </c>
      <c r="C31" s="5">
        <v>0.2</v>
      </c>
      <c r="D31" s="9">
        <v>1000</v>
      </c>
      <c r="E31" s="9"/>
      <c r="F31" s="17" t="s">
        <v>151</v>
      </c>
      <c r="G31" s="4">
        <v>100</v>
      </c>
      <c r="H31" s="5">
        <v>0.2</v>
      </c>
      <c r="I31" s="9">
        <v>1000</v>
      </c>
      <c r="J31" s="9"/>
      <c r="K31" s="17" t="s">
        <v>151</v>
      </c>
      <c r="L31" s="4">
        <v>100</v>
      </c>
      <c r="M31" s="5">
        <v>0.2</v>
      </c>
      <c r="N31" s="9">
        <v>1000</v>
      </c>
      <c r="O31" s="9"/>
      <c r="P31" s="17" t="s">
        <v>151</v>
      </c>
    </row>
    <row r="32" spans="1:16">
      <c r="A32" s="14" t="s">
        <v>100</v>
      </c>
      <c r="B32" s="4">
        <v>100</v>
      </c>
      <c r="C32" s="5">
        <v>0.2</v>
      </c>
      <c r="D32" s="9">
        <v>400</v>
      </c>
      <c r="E32" s="9"/>
      <c r="F32" s="17" t="s">
        <v>152</v>
      </c>
      <c r="G32" s="4">
        <v>100</v>
      </c>
      <c r="H32" s="5">
        <v>0.2</v>
      </c>
      <c r="I32" s="9">
        <v>400</v>
      </c>
      <c r="J32" s="9"/>
      <c r="K32" s="17" t="s">
        <v>152</v>
      </c>
      <c r="L32" s="4">
        <v>100</v>
      </c>
      <c r="M32" s="5">
        <v>0.2</v>
      </c>
      <c r="N32" s="9">
        <v>400</v>
      </c>
      <c r="O32" s="9"/>
      <c r="P32" s="17" t="s">
        <v>152</v>
      </c>
    </row>
    <row r="33" spans="1:16">
      <c r="A33" s="14" t="s">
        <v>101</v>
      </c>
      <c r="B33" s="4">
        <v>100</v>
      </c>
      <c r="C33" s="5">
        <v>0.2</v>
      </c>
      <c r="D33" s="9"/>
      <c r="E33" s="9">
        <v>10</v>
      </c>
      <c r="F33" s="17" t="s">
        <v>156</v>
      </c>
      <c r="G33" s="4">
        <v>100</v>
      </c>
      <c r="H33" s="5">
        <v>0.2</v>
      </c>
      <c r="I33" s="9"/>
      <c r="J33" s="9">
        <v>10</v>
      </c>
      <c r="K33" s="17" t="s">
        <v>156</v>
      </c>
      <c r="L33" s="4">
        <v>100</v>
      </c>
      <c r="M33" s="5">
        <v>0.2</v>
      </c>
      <c r="N33" s="9"/>
      <c r="O33" s="9">
        <v>10</v>
      </c>
      <c r="P33" s="17" t="s">
        <v>156</v>
      </c>
    </row>
    <row r="34" spans="1:16">
      <c r="A34" s="14" t="s">
        <v>36</v>
      </c>
      <c r="B34" s="4">
        <v>100</v>
      </c>
      <c r="C34" s="5">
        <v>0.2</v>
      </c>
      <c r="D34" s="9"/>
      <c r="E34" s="9">
        <v>5</v>
      </c>
      <c r="F34" s="17" t="s">
        <v>186</v>
      </c>
      <c r="G34" s="4">
        <v>100</v>
      </c>
      <c r="H34" s="5">
        <v>0.2</v>
      </c>
      <c r="I34" s="9"/>
      <c r="J34" s="9">
        <v>5</v>
      </c>
      <c r="K34" s="17" t="s">
        <v>186</v>
      </c>
      <c r="L34" s="4">
        <v>100</v>
      </c>
      <c r="M34" s="5">
        <v>0.2</v>
      </c>
      <c r="N34" s="9"/>
      <c r="O34" s="9">
        <v>5</v>
      </c>
      <c r="P34" s="17" t="s">
        <v>186</v>
      </c>
    </row>
    <row r="35" spans="1:16">
      <c r="A35" s="14" t="s">
        <v>102</v>
      </c>
      <c r="B35" s="4">
        <v>100</v>
      </c>
      <c r="C35" s="5">
        <v>0.2</v>
      </c>
      <c r="D35" s="9">
        <v>375</v>
      </c>
      <c r="E35" s="9"/>
      <c r="F35" s="17" t="s">
        <v>182</v>
      </c>
      <c r="G35" s="4">
        <v>100</v>
      </c>
      <c r="H35" s="5">
        <v>0.2</v>
      </c>
      <c r="I35" s="9">
        <v>375</v>
      </c>
      <c r="J35" s="9"/>
      <c r="K35" s="17" t="s">
        <v>182</v>
      </c>
      <c r="L35" s="4">
        <v>100</v>
      </c>
      <c r="M35" s="5">
        <v>0.2</v>
      </c>
      <c r="N35" s="9">
        <v>375</v>
      </c>
      <c r="O35" s="9"/>
      <c r="P35" s="17" t="s">
        <v>182</v>
      </c>
    </row>
    <row r="36" spans="1:16">
      <c r="A36" s="14" t="s">
        <v>103</v>
      </c>
      <c r="B36" s="4">
        <v>100</v>
      </c>
      <c r="C36" s="5">
        <v>0.2</v>
      </c>
      <c r="D36" s="9">
        <v>250</v>
      </c>
      <c r="E36" s="9"/>
      <c r="F36" s="17" t="s">
        <v>146</v>
      </c>
      <c r="G36" s="4">
        <v>100</v>
      </c>
      <c r="H36" s="5">
        <v>0.2</v>
      </c>
      <c r="I36" s="9">
        <v>250</v>
      </c>
      <c r="J36" s="9"/>
      <c r="K36" s="17" t="s">
        <v>146</v>
      </c>
      <c r="L36" s="4">
        <v>100</v>
      </c>
      <c r="M36" s="5">
        <v>0.2</v>
      </c>
      <c r="N36" s="9">
        <v>250</v>
      </c>
      <c r="O36" s="9"/>
      <c r="P36" s="17" t="s">
        <v>146</v>
      </c>
    </row>
    <row r="37" spans="1:16">
      <c r="A37" s="14" t="s">
        <v>104</v>
      </c>
      <c r="B37" s="4">
        <v>100</v>
      </c>
      <c r="C37" s="5">
        <v>0.2</v>
      </c>
      <c r="D37" s="9">
        <v>500</v>
      </c>
      <c r="E37" s="9"/>
      <c r="F37" s="17" t="s">
        <v>145</v>
      </c>
      <c r="G37" s="4">
        <v>100</v>
      </c>
      <c r="H37" s="5">
        <v>0.2</v>
      </c>
      <c r="I37" s="9">
        <v>500</v>
      </c>
      <c r="J37" s="9"/>
      <c r="K37" s="17" t="s">
        <v>145</v>
      </c>
      <c r="L37" s="4">
        <v>100</v>
      </c>
      <c r="M37" s="5">
        <v>0.2</v>
      </c>
      <c r="N37" s="9">
        <v>500</v>
      </c>
      <c r="O37" s="9"/>
      <c r="P37" s="17" t="s">
        <v>145</v>
      </c>
    </row>
    <row r="38" spans="1:16">
      <c r="A38" s="14" t="s">
        <v>105</v>
      </c>
      <c r="B38" s="4">
        <v>100</v>
      </c>
      <c r="C38" s="5">
        <v>0.2</v>
      </c>
      <c r="D38" s="9">
        <v>1500</v>
      </c>
      <c r="E38" s="9"/>
      <c r="F38" s="17" t="s">
        <v>185</v>
      </c>
      <c r="G38" s="4">
        <v>100</v>
      </c>
      <c r="H38" s="5">
        <v>0.2</v>
      </c>
      <c r="I38" s="9">
        <v>1500</v>
      </c>
      <c r="J38" s="9"/>
      <c r="K38" s="17" t="s">
        <v>185</v>
      </c>
      <c r="L38" s="4">
        <v>100</v>
      </c>
      <c r="M38" s="5">
        <v>0.2</v>
      </c>
      <c r="N38" s="9">
        <v>1500</v>
      </c>
      <c r="O38" s="9"/>
      <c r="P38" s="17" t="s">
        <v>185</v>
      </c>
    </row>
    <row r="39" spans="1:16">
      <c r="A39" s="14" t="s">
        <v>106</v>
      </c>
      <c r="B39" s="4">
        <v>100</v>
      </c>
      <c r="C39" s="5">
        <v>0.2</v>
      </c>
      <c r="D39" s="9">
        <v>375</v>
      </c>
      <c r="E39" s="9">
        <v>7.5</v>
      </c>
      <c r="F39" s="17">
        <v>7.5</v>
      </c>
      <c r="G39" s="4">
        <v>100</v>
      </c>
      <c r="H39" s="5">
        <v>0.2</v>
      </c>
      <c r="I39" s="9">
        <v>375</v>
      </c>
      <c r="J39" s="9">
        <v>7.5</v>
      </c>
      <c r="K39" s="17">
        <v>7.5</v>
      </c>
      <c r="L39" s="4">
        <v>100</v>
      </c>
      <c r="M39" s="5">
        <v>0.2</v>
      </c>
      <c r="N39" s="9">
        <v>375</v>
      </c>
      <c r="O39" s="9">
        <v>7.5</v>
      </c>
      <c r="P39" s="17">
        <v>7.5</v>
      </c>
    </row>
    <row r="40" spans="1:16">
      <c r="A40" s="14" t="s">
        <v>107</v>
      </c>
      <c r="B40" s="4">
        <v>100</v>
      </c>
      <c r="C40" s="5">
        <v>0.2</v>
      </c>
      <c r="D40" s="9">
        <v>500</v>
      </c>
      <c r="E40" s="9">
        <v>30</v>
      </c>
      <c r="F40" s="17" t="s">
        <v>145</v>
      </c>
      <c r="G40" s="4">
        <v>100</v>
      </c>
      <c r="H40" s="5">
        <v>0.2</v>
      </c>
      <c r="I40" s="9">
        <v>500</v>
      </c>
      <c r="J40" s="9">
        <v>30</v>
      </c>
      <c r="K40" s="17" t="s">
        <v>145</v>
      </c>
      <c r="L40" s="4">
        <v>100</v>
      </c>
      <c r="M40" s="5">
        <v>0.2</v>
      </c>
      <c r="N40" s="9">
        <v>500</v>
      </c>
      <c r="O40" s="9">
        <v>30</v>
      </c>
      <c r="P40" s="17" t="s">
        <v>145</v>
      </c>
    </row>
    <row r="41" spans="1:16">
      <c r="A41" s="14" t="s">
        <v>108</v>
      </c>
      <c r="B41" s="4">
        <v>100</v>
      </c>
      <c r="C41" s="5">
        <v>0.2</v>
      </c>
      <c r="D41" s="9">
        <v>500</v>
      </c>
      <c r="E41" s="9">
        <v>30</v>
      </c>
      <c r="F41" s="17" t="s">
        <v>145</v>
      </c>
      <c r="G41" s="4">
        <v>100</v>
      </c>
      <c r="H41" s="5">
        <v>0.2</v>
      </c>
      <c r="I41" s="9">
        <v>500</v>
      </c>
      <c r="J41" s="9">
        <v>30</v>
      </c>
      <c r="K41" s="17" t="s">
        <v>145</v>
      </c>
      <c r="L41" s="4">
        <v>100</v>
      </c>
      <c r="M41" s="5">
        <v>0.2</v>
      </c>
      <c r="N41" s="9">
        <v>500</v>
      </c>
      <c r="O41" s="9">
        <v>30</v>
      </c>
      <c r="P41" s="17" t="s">
        <v>145</v>
      </c>
    </row>
    <row r="42" spans="1:16">
      <c r="A42" s="14" t="s">
        <v>109</v>
      </c>
      <c r="B42" s="4">
        <v>100</v>
      </c>
      <c r="C42" s="5">
        <v>0.2</v>
      </c>
      <c r="D42" s="9"/>
      <c r="E42" s="9">
        <v>25</v>
      </c>
      <c r="F42" s="17" t="s">
        <v>146</v>
      </c>
      <c r="G42" s="4">
        <v>100</v>
      </c>
      <c r="H42" s="5">
        <v>0.2</v>
      </c>
      <c r="I42" s="9"/>
      <c r="J42" s="9">
        <v>25</v>
      </c>
      <c r="K42" s="17" t="s">
        <v>146</v>
      </c>
      <c r="L42" s="4">
        <v>100</v>
      </c>
      <c r="M42" s="5">
        <v>0.2</v>
      </c>
      <c r="N42" s="9"/>
      <c r="O42" s="9">
        <v>25</v>
      </c>
      <c r="P42" s="17" t="s">
        <v>146</v>
      </c>
    </row>
  </sheetData>
  <sheetProtection algorithmName="SHA-512" hashValue="u2t473kBwQth/Y7SeezuVFaJp1JAxXEOjqqQd72R+Agc0Xez2EiHEug9we8RRTjmnacVB0pJgq86GzVQRyYx1A==" saltValue="eRZLOZpHZMfoJxjnlh+BDA==" spinCount="100000" sheet="1" objects="1" scenarios="1"/>
  <mergeCells count="3">
    <mergeCell ref="B1:F1"/>
    <mergeCell ref="G1:K1"/>
    <mergeCell ref="L1:P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17FEA1166D0804B98D28F25801B5E25" ma:contentTypeVersion="18" ma:contentTypeDescription="Create a new document." ma:contentTypeScope="" ma:versionID="9e71582c3b018ffe99e2c8f99301680b">
  <xsd:schema xmlns:xsd="http://www.w3.org/2001/XMLSchema" xmlns:xs="http://www.w3.org/2001/XMLSchema" xmlns:p="http://schemas.microsoft.com/office/2006/metadata/properties" xmlns:ns2="b557c8b8-40b2-4ca5-a155-710bd753a04a" xmlns:ns3="15fa6158-d651-4170-88e6-465e5e004c84" targetNamespace="http://schemas.microsoft.com/office/2006/metadata/properties" ma:root="true" ma:fieldsID="ccc8bcb28f156e2c590784f49b93a414" ns2:_="" ns3:_="">
    <xsd:import namespace="b557c8b8-40b2-4ca5-a155-710bd753a04a"/>
    <xsd:import namespace="15fa6158-d651-4170-88e6-465e5e004c8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Note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DateApproved" minOccurs="0"/>
                <xsd:element ref="ns2:ReportedatPM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57c8b8-40b2-4ca5-a155-710bd753a0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Notes" ma:index="12" nillable="true" ma:displayName="Notes" ma:format="Dropdown" ma:internalName="Notes">
      <xsd:simpleType>
        <xsd:restriction base="dms:Note">
          <xsd:maxLength value="255"/>
        </xsd:restrictio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88526362-1101-4016-b09a-63bcff872629"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indexed="true" ma:internalName="MediaServiceLocation" ma:readOnly="true">
      <xsd:simpleType>
        <xsd:restriction base="dms:Text"/>
      </xsd:simpleType>
    </xsd:element>
    <xsd:element name="DateApproved" ma:index="24" nillable="true" ma:displayName="Date Approved" ma:format="DateOnly" ma:internalName="DateApproved">
      <xsd:simpleType>
        <xsd:restriction base="dms:DateTime"/>
      </xsd:simpleType>
    </xsd:element>
    <xsd:element name="ReportedatPMB" ma:index="25" nillable="true" ma:displayName="Reported at PMB" ma:format="DateOnly" ma:internalName="ReportedatPMB">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15fa6158-d651-4170-88e6-465e5e004c84"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a2f7ed6c-0381-4462-a1a2-913742a0bb6b}" ma:internalName="TaxCatchAll" ma:showField="CatchAllData" ma:web="15fa6158-d651-4170-88e6-465e5e004c8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eportedatPMB xmlns="b557c8b8-40b2-4ca5-a155-710bd753a04a" xsi:nil="true"/>
    <DateApproved xmlns="b557c8b8-40b2-4ca5-a155-710bd753a04a" xsi:nil="true"/>
    <Notes xmlns="b557c8b8-40b2-4ca5-a155-710bd753a04a" xsi:nil="true"/>
    <lcf76f155ced4ddcb4097134ff3c332f xmlns="b557c8b8-40b2-4ca5-a155-710bd753a04a">
      <Terms xmlns="http://schemas.microsoft.com/office/infopath/2007/PartnerControls"/>
    </lcf76f155ced4ddcb4097134ff3c332f>
    <TaxCatchAll xmlns="15fa6158-d651-4170-88e6-465e5e004c8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29CA66-8D7B-4B41-8586-C9B8E0BC3CCF}"/>
</file>

<file path=customXml/itemProps2.xml><?xml version="1.0" encoding="utf-8"?>
<ds:datastoreItem xmlns:ds="http://schemas.openxmlformats.org/officeDocument/2006/customXml" ds:itemID="{A4DE233F-C6CF-4910-8BAA-6D36A1F4277B}"/>
</file>

<file path=customXml/itemProps3.xml><?xml version="1.0" encoding="utf-8"?>
<ds:datastoreItem xmlns:ds="http://schemas.openxmlformats.org/officeDocument/2006/customXml" ds:itemID="{B232F4A6-372B-4630-B67C-301D5034727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Sophie Leslie</dc:creator>
  <cp:keywords/>
  <dc:description/>
  <cp:lastModifiedBy>Emma Beck</cp:lastModifiedBy>
  <cp:revision/>
  <dcterms:created xsi:type="dcterms:W3CDTF">2025-02-06T14:14:19Z</dcterms:created>
  <dcterms:modified xsi:type="dcterms:W3CDTF">2025-04-10T15:00:49Z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0x010100717FEA1166D0804B98D28F25801B5E25</vt:lpwstr>
  </property>
</Properties>
</file>